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Pol'!$A$1:$U$77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7" i="12" l="1"/>
  <c r="F39" i="1" s="1"/>
  <c r="U8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11" i="12"/>
  <c r="G12" i="12"/>
  <c r="M12" i="12" s="1"/>
  <c r="I12" i="12"/>
  <c r="K12" i="12"/>
  <c r="O12" i="12"/>
  <c r="O11" i="12" s="1"/>
  <c r="Q12" i="12"/>
  <c r="U12" i="12"/>
  <c r="G13" i="12"/>
  <c r="M13" i="12" s="1"/>
  <c r="I13" i="12"/>
  <c r="I11" i="12" s="1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7" i="12"/>
  <c r="M17" i="12" s="1"/>
  <c r="I17" i="12"/>
  <c r="I16" i="12" s="1"/>
  <c r="K17" i="12"/>
  <c r="O17" i="12"/>
  <c r="Q17" i="12"/>
  <c r="Q16" i="12" s="1"/>
  <c r="U17" i="12"/>
  <c r="U16" i="12" s="1"/>
  <c r="G18" i="12"/>
  <c r="I18" i="12"/>
  <c r="K18" i="12"/>
  <c r="O18" i="12"/>
  <c r="O16" i="12" s="1"/>
  <c r="Q18" i="12"/>
  <c r="U18" i="12"/>
  <c r="G19" i="12"/>
  <c r="M19" i="12" s="1"/>
  <c r="I19" i="12"/>
  <c r="K19" i="12"/>
  <c r="O19" i="12"/>
  <c r="Q19" i="12"/>
  <c r="U19" i="12"/>
  <c r="G21" i="12"/>
  <c r="G20" i="12" s="1"/>
  <c r="I50" i="1" s="1"/>
  <c r="I17" i="1" s="1"/>
  <c r="I21" i="12"/>
  <c r="I20" i="12" s="1"/>
  <c r="K21" i="12"/>
  <c r="K20" i="12" s="1"/>
  <c r="M21" i="12"/>
  <c r="M20" i="12" s="1"/>
  <c r="O21" i="12"/>
  <c r="Q21" i="12"/>
  <c r="U21" i="12"/>
  <c r="U20" i="12" s="1"/>
  <c r="G23" i="12"/>
  <c r="I23" i="12"/>
  <c r="K23" i="12"/>
  <c r="M23" i="12"/>
  <c r="O23" i="12"/>
  <c r="Q23" i="12"/>
  <c r="U23" i="12"/>
  <c r="G25" i="12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3" i="12"/>
  <c r="M53" i="12" s="1"/>
  <c r="I53" i="12"/>
  <c r="K53" i="12"/>
  <c r="O53" i="12"/>
  <c r="Q53" i="12"/>
  <c r="U53" i="12"/>
  <c r="G55" i="12"/>
  <c r="M55" i="12" s="1"/>
  <c r="I55" i="12"/>
  <c r="K55" i="12"/>
  <c r="O55" i="12"/>
  <c r="Q55" i="12"/>
  <c r="U55" i="12"/>
  <c r="G57" i="12"/>
  <c r="M57" i="12" s="1"/>
  <c r="I57" i="12"/>
  <c r="K57" i="12"/>
  <c r="O57" i="12"/>
  <c r="Q57" i="12"/>
  <c r="U57" i="12"/>
  <c r="G59" i="12"/>
  <c r="M59" i="12" s="1"/>
  <c r="I59" i="12"/>
  <c r="I58" i="12" s="1"/>
  <c r="K59" i="12"/>
  <c r="K58" i="12" s="1"/>
  <c r="O59" i="12"/>
  <c r="Q59" i="12"/>
  <c r="U59" i="12"/>
  <c r="G61" i="12"/>
  <c r="I61" i="12"/>
  <c r="K61" i="12"/>
  <c r="M61" i="12"/>
  <c r="O61" i="12"/>
  <c r="Q61" i="12"/>
  <c r="U61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I20" i="1"/>
  <c r="I19" i="1"/>
  <c r="G27" i="1"/>
  <c r="J28" i="1"/>
  <c r="J26" i="1"/>
  <c r="G38" i="1"/>
  <c r="F38" i="1"/>
  <c r="H32" i="1"/>
  <c r="J23" i="1"/>
  <c r="J24" i="1"/>
  <c r="J25" i="1"/>
  <c r="J27" i="1"/>
  <c r="E24" i="1"/>
  <c r="E26" i="1"/>
  <c r="H39" i="1" l="1"/>
  <c r="H40" i="1" s="1"/>
  <c r="F40" i="1"/>
  <c r="G23" i="1" s="1"/>
  <c r="U24" i="12"/>
  <c r="G11" i="12"/>
  <c r="I48" i="1" s="1"/>
  <c r="O35" i="12"/>
  <c r="G16" i="12"/>
  <c r="I49" i="1" s="1"/>
  <c r="Q11" i="12"/>
  <c r="O20" i="12"/>
  <c r="Q35" i="12"/>
  <c r="AD67" i="12"/>
  <c r="G39" i="1" s="1"/>
  <c r="G40" i="1" s="1"/>
  <c r="G25" i="1" s="1"/>
  <c r="G26" i="1" s="1"/>
  <c r="M58" i="12"/>
  <c r="I35" i="12"/>
  <c r="Q24" i="12"/>
  <c r="O24" i="12"/>
  <c r="I24" i="12"/>
  <c r="K11" i="12"/>
  <c r="U35" i="12"/>
  <c r="I47" i="1"/>
  <c r="U58" i="12"/>
  <c r="Q58" i="12"/>
  <c r="O58" i="12"/>
  <c r="K35" i="12"/>
  <c r="K24" i="12"/>
  <c r="G24" i="12"/>
  <c r="I51" i="1" s="1"/>
  <c r="G35" i="12"/>
  <c r="I52" i="1" s="1"/>
  <c r="Q20" i="12"/>
  <c r="K16" i="12"/>
  <c r="M11" i="12"/>
  <c r="G24" i="1"/>
  <c r="G29" i="1" s="1"/>
  <c r="G28" i="1"/>
  <c r="M35" i="12"/>
  <c r="G58" i="12"/>
  <c r="I53" i="1" s="1"/>
  <c r="M25" i="12"/>
  <c r="M24" i="12" s="1"/>
  <c r="M18" i="12"/>
  <c r="M16" i="12" s="1"/>
  <c r="M9" i="12"/>
  <c r="M8" i="12" s="1"/>
  <c r="I39" i="1" l="1"/>
  <c r="I40" i="1" s="1"/>
  <c r="J39" i="1" s="1"/>
  <c r="J40" i="1" s="1"/>
  <c r="I54" i="1"/>
  <c r="I16" i="1"/>
  <c r="I18" i="1"/>
  <c r="G67" i="12"/>
  <c r="I2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<sst xmlns="http://schemas.openxmlformats.org/spreadsheetml/2006/main" count="357" uniqueCount="197">
  <si>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</si>
  <si>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</si>
  <si>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</si>
  <si>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</si>
  <si>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</si>
  <si>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</si>
  <si>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</si>
  <si>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</si>
  <si>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</si>
  <si>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</si>
  <si>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</si>
  <si>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</si>
  <si>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</si>
  <si>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</si>
  <si>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</si>
  <si>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</si>
  <si>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</si>
  <si>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</si>
  <si>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</si>
  <si>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</si>
  <si>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</si>
  <si>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</si>
  <si>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</si>
  <si>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</si>
  <si>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</si>
  <si>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</si>
  <si>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</si>
  <si>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</si>
  <si>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</si>
  <si>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</si>
  <si>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</si>
  <si>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</si>
  <si>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</si>
  <si>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</si>
  <si>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</si>
  <si>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</si>
  <si>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</si>
  <si>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</si>
  <si>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</si>
  <si>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</si>
  <si>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</si>
  <si>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</si>
  <si>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Ludkovice</t>
  </si>
  <si>
    <t>Rozpočet:</t>
  </si>
  <si>
    <t>Misto</t>
  </si>
  <si>
    <t>Ing. František Marcián</t>
  </si>
  <si>
    <t>VN Ludkovice, doplnění pozorovacích vrtů a aut. měření průsaků SO-02 Elektročást</t>
  </si>
  <si>
    <t>Marcián František, Ing.</t>
  </si>
  <si>
    <t>Za Sokolovnou 323</t>
  </si>
  <si>
    <t>Rajhradice</t>
  </si>
  <si>
    <t>66461</t>
  </si>
  <si>
    <t>15226085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</si>
  <si>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</si>
  <si>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</si>
  <si>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</si>
  <si>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</si>
  <si>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</si>
  <si>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</si>
  <si>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</si>
  <si>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8</t>
  </si>
  <si>
    <t>Trubní vedení</t>
  </si>
  <si>
    <t>90</t>
  </si>
  <si>
    <t>Přípočty</t>
  </si>
  <si>
    <t>767</t>
  </si>
  <si>
    <t>Konstrukce zámečnické</t>
  </si>
  <si>
    <t>M21</t>
  </si>
  <si>
    <t>Elektromontáže</t>
  </si>
  <si>
    <t>M22</t>
  </si>
  <si>
    <t>Montáž sdělovací a zabezp.tech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</si>
  <si>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</si>
  <si>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</si>
  <si>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</si>
  <si>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</si>
  <si>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</si>
  <si>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</si>
  <si>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</si>
  <si>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</si>
  <si>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</si>
  <si>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</si>
  <si>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</si>
  <si>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</si>
  <si>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</si>
  <si>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</si>
  <si>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</si>
  <si>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</si>
  <si>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</si>
  <si>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</si>
  <si>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</si>
  <si>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</si>
  <si>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</si>
  <si>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</si>
  <si>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</si>
  <si>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</si>
  <si>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</si>
  <si>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</si>
  <si>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</si>
  <si>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</si>
  <si>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</si>
  <si>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</si>
  <si>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</si>
  <si>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131201111R00</t>
  </si>
  <si>
    <t>Hloubení nezapaž. jam hor.3 do 100 m3, STROJNĚ</t>
  </si>
  <si>
    <t>m3</t>
  </si>
  <si>
    <t>POL1_0</t>
  </si>
  <si>
    <t>Rýha pro chráničky:0,4*0,85*(45,0+101,0+4,0)</t>
  </si>
  <si>
    <t>VV</t>
  </si>
  <si>
    <t>895111131R00</t>
  </si>
  <si>
    <t>Drenážní šachtice normální betonové Šn-80, do 0,5m</t>
  </si>
  <si>
    <t>kus</t>
  </si>
  <si>
    <t>895111139R00</t>
  </si>
  <si>
    <t>Příplatek za další i započatý 0,5 m hloubky,Šn-80</t>
  </si>
  <si>
    <t>59225330R</t>
  </si>
  <si>
    <t>Skruž studňová TBH 2-80  DN 80x99x8 cm</t>
  </si>
  <si>
    <t>POL3_0</t>
  </si>
  <si>
    <t>59225755R</t>
  </si>
  <si>
    <t>Deska zákrytová studniční TBH 80/7 cm, jednodílná, dvoudílná</t>
  </si>
  <si>
    <t>900      RT9</t>
  </si>
  <si>
    <t>HZS, programátor</t>
  </si>
  <si>
    <t>h</t>
  </si>
  <si>
    <t>.RT9</t>
  </si>
  <si>
    <t>Rozšíření licence stávajícího programu PROMOTIC, na VD</t>
  </si>
  <si>
    <t>soubor</t>
  </si>
  <si>
    <t>Rozšíření stáv. licence zabezpečení převodu, informací do IDP</t>
  </si>
  <si>
    <t>767995103R00</t>
  </si>
  <si>
    <t>Výroba a montáž kov. atypických konstr. do 20 kg</t>
  </si>
  <si>
    <t>kg</t>
  </si>
  <si>
    <t>uzamčení šachty- nerez:6,12+5,28+1,43+5,47+0,022</t>
  </si>
  <si>
    <t>54966320R</t>
  </si>
  <si>
    <t>Zámek visací cylindrový velikost 52  1466</t>
  </si>
  <si>
    <t>210010022RT1</t>
  </si>
  <si>
    <t>Trubka tuhá z PVC uložená pevně, 23 mm, včetně dodávky trubky 1525</t>
  </si>
  <si>
    <t>m</t>
  </si>
  <si>
    <t>210010023RT1</t>
  </si>
  <si>
    <t>Trubka tuhá z PVC uložená pevně, 29 mm, včetně dodávky trubky 1532</t>
  </si>
  <si>
    <t>210010063RT2</t>
  </si>
  <si>
    <t>Trubka ocelová závitová uložená pevně, 21 mm, včetně dodávky trubky 6021 + kolena 6121</t>
  </si>
  <si>
    <t>210220021RT1</t>
  </si>
  <si>
    <t>Vedení uzemňovací v zemi FeZn do 120 mm2 vč.svorek, včetně pásku FeZn 30 x 4 mm</t>
  </si>
  <si>
    <t>.RT1</t>
  </si>
  <si>
    <t>Připevnění uzemnění na konstrukci</t>
  </si>
  <si>
    <t>ks</t>
  </si>
  <si>
    <t>210800606RT1</t>
  </si>
  <si>
    <t>Vodič H07V-K (CYA)  6 mm2 uložený v trubkách, včetně dodávky vodiče CYA 6</t>
  </si>
  <si>
    <t>210120401R00</t>
  </si>
  <si>
    <t>Jistič vzduch.1pólový do 25 A IJV-IJM-PO bez krytu</t>
  </si>
  <si>
    <t>35822001011R</t>
  </si>
  <si>
    <t>Jistič do 80 A 1 pól. charakteristika B, LTN-4B-1</t>
  </si>
  <si>
    <t>210100001R00</t>
  </si>
  <si>
    <t>Ukončení vodičů v rozvaděči + zapojení do 2,5 mm2</t>
  </si>
  <si>
    <t>.R00</t>
  </si>
  <si>
    <t>Zapojení konektorů</t>
  </si>
  <si>
    <t>Trubka KOPOFLEX - uložení do výkopu</t>
  </si>
  <si>
    <t>3457114700R</t>
  </si>
  <si>
    <t>Trubka kabelová chránička KOPOFLEX KF 09040, - dodávka</t>
  </si>
  <si>
    <t>220370036R00</t>
  </si>
  <si>
    <t>Montáž kabelové skříňky KS</t>
  </si>
  <si>
    <t>35711724R</t>
  </si>
  <si>
    <t>Skříň přípojková plastová SP 200 na sloup NSP1P</t>
  </si>
  <si>
    <t>R</t>
  </si>
  <si>
    <t>Rozvodnice RU 1 - montáž</t>
  </si>
  <si>
    <t>Rozvodnice RU 1 - dodávka</t>
  </si>
  <si>
    <t>Rádiový modem - montáž</t>
  </si>
  <si>
    <t>Rádiový modem - dodávka</t>
  </si>
  <si>
    <t>Kabel JQTQ - dodávka</t>
  </si>
  <si>
    <t>220281312R00</t>
  </si>
  <si>
    <t>Uložení návěstního kabelu do 30 žil do trubek/lišt</t>
  </si>
  <si>
    <t>Snímač hladiny, hydrostatický - montáž</t>
  </si>
  <si>
    <t>Snímač hladiny hydrostatický vč. kabelu 0-20 m, 0,5% - dodávka</t>
  </si>
  <si>
    <t>Snímač hladiny,  ultrazvukový vč. kabelu 0,15-4,0 m, 1% - montáž</t>
  </si>
  <si>
    <t>Snímač hladiny,  ultrazvukový vč. kabelu 0,15-4,0 m, 1% - dodávka</t>
  </si>
  <si>
    <t>220280223R00</t>
  </si>
  <si>
    <t>Zatažení bytového kabelu 20-30 žil do trubek/lišt</t>
  </si>
  <si>
    <t>datový kabel pro RS 485:30+18</t>
  </si>
  <si>
    <t>kabel CYSY 2x0,5:30+18</t>
  </si>
  <si>
    <t>Kabel datový pro RS 485</t>
  </si>
  <si>
    <t>30+18</t>
  </si>
  <si>
    <t>34143794R</t>
  </si>
  <si>
    <t>Šňůra lehká s Cu jádrem CYSY H05 VV-F 2 x 0,75 mm2</t>
  </si>
  <si>
    <t>Drobný montážní materiál</t>
  </si>
  <si>
    <t>460420018RT3</t>
  </si>
  <si>
    <t>Zřízení kabelového lože v rýze š.do 35 cm z písku, tloušťka vrstvy 20 cm</t>
  </si>
  <si>
    <t>45,0+101,0+4,0</t>
  </si>
  <si>
    <t>460490012R00</t>
  </si>
  <si>
    <t>Fólie výstražná z PVC, šířka 33 cm</t>
  </si>
  <si>
    <t>460570143R00</t>
  </si>
  <si>
    <t>Zához rýhy 35/60 cm, hornina třídy 3, se zhutněním</t>
  </si>
  <si>
    <t>460680023RT1</t>
  </si>
  <si>
    <t>Průraz zdivem v cihlové zdi tloušťky 45 cm, do průměru 6 cm</t>
  </si>
  <si>
    <t>460620006R00</t>
  </si>
  <si>
    <t>Osetí povrchu trávou</t>
  </si>
  <si>
    <t>m2</t>
  </si>
  <si>
    <t>150*0,5</t>
  </si>
  <si>
    <t/>
  </si>
  <si>
    <t>SUM</t>
  </si>
  <si>
    <t>POPUZIV</t>
  </si>
  <si>
    <t>END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</si>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</sst>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8" xfId="0" applyNumberFormat="1" applyFont="1" applyBorder="1" applyAlignment="1">
      <alignment vertical="top" wrapText="1" shrinkToFit="1"/>
    </xf>
    <xf numFmtId="16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1" t="s">
        <v>39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21" zoomScaleNormal="100" zoomScaleSheetLayoutView="75" workbookViewId="0">
      <selection activeCell="M15" sqref="M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2" t="s">
        <v>196</v>
      </c>
      <c r="C1" s="203"/>
      <c r="D1" s="203"/>
      <c r="E1" s="203"/>
      <c r="F1" s="203"/>
      <c r="G1" s="203"/>
      <c r="H1" s="203"/>
      <c r="I1" s="203"/>
      <c r="J1" s="204"/>
    </row>
    <row r="2" spans="1:15" ht="23.25" customHeight="1" x14ac:dyDescent="0.2">
      <c r="A2" s="4"/>
      <c r="B2" s="81" t="s">
        <v>40</v>
      </c>
      <c r="C2" s="82"/>
      <c r="D2" s="228" t="s">
        <v>46</v>
      </c>
      <c r="E2" s="229"/>
      <c r="F2" s="229"/>
      <c r="G2" s="229"/>
      <c r="H2" s="229"/>
      <c r="I2" s="229"/>
      <c r="J2" s="230"/>
      <c r="O2" s="2"/>
    </row>
    <row r="3" spans="1:15" ht="23.25" customHeight="1" x14ac:dyDescent="0.2">
      <c r="A3" s="4"/>
      <c r="B3" s="83" t="s">
        <v>44</v>
      </c>
      <c r="C3" s="84"/>
      <c r="D3" s="221" t="s">
        <v>42</v>
      </c>
      <c r="E3" s="222"/>
      <c r="F3" s="222"/>
      <c r="G3" s="222"/>
      <c r="H3" s="222"/>
      <c r="I3" s="222"/>
      <c r="J3" s="223"/>
    </row>
    <row r="4" spans="1:15" ht="23.25" hidden="1" customHeight="1" x14ac:dyDescent="0.2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2" t="s">
        <v>47</v>
      </c>
      <c r="E11" s="232"/>
      <c r="F11" s="232"/>
      <c r="G11" s="232"/>
      <c r="H11" s="28" t="s">
        <v>33</v>
      </c>
      <c r="I11" s="94" t="s">
        <v>51</v>
      </c>
      <c r="J11" s="11"/>
    </row>
    <row r="12" spans="1:15" ht="15.75" customHeight="1" x14ac:dyDescent="0.2">
      <c r="A12" s="4"/>
      <c r="B12" s="41"/>
      <c r="C12" s="26"/>
      <c r="D12" s="219" t="s">
        <v>48</v>
      </c>
      <c r="E12" s="219"/>
      <c r="F12" s="219"/>
      <c r="G12" s="219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50</v>
      </c>
      <c r="D13" s="220" t="s">
        <v>49</v>
      </c>
      <c r="E13" s="220"/>
      <c r="F13" s="220"/>
      <c r="G13" s="220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1"/>
      <c r="F15" s="231"/>
      <c r="G15" s="216"/>
      <c r="H15" s="216"/>
      <c r="I15" s="216" t="s">
        <v>28</v>
      </c>
      <c r="J15" s="217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1"/>
      <c r="F16" s="218"/>
      <c r="G16" s="211"/>
      <c r="H16" s="218"/>
      <c r="I16" s="211">
        <f>SUMIF(F47:F53,A16,I47:I53)+SUMIF(F47:F53,"PSU",I47:I53)</f>
        <v>0</v>
      </c>
      <c r="J16" s="212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1"/>
      <c r="F17" s="218"/>
      <c r="G17" s="211"/>
      <c r="H17" s="218"/>
      <c r="I17" s="211">
        <f>SUMIF(F47:F53,A17,I47:I53)</f>
        <v>0</v>
      </c>
      <c r="J17" s="212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1"/>
      <c r="F18" s="218"/>
      <c r="G18" s="211"/>
      <c r="H18" s="218"/>
      <c r="I18" s="211">
        <f>SUMIF(F47:F53,A18,I47:I53)</f>
        <v>0</v>
      </c>
      <c r="J18" s="212"/>
    </row>
    <row r="19" spans="1:10" ht="23.25" customHeight="1" x14ac:dyDescent="0.2">
      <c r="A19" s="141" t="s">
        <v>71</v>
      </c>
      <c r="B19" s="142" t="s">
        <v>26</v>
      </c>
      <c r="C19" s="58"/>
      <c r="D19" s="59"/>
      <c r="E19" s="211"/>
      <c r="F19" s="218"/>
      <c r="G19" s="211"/>
      <c r="H19" s="218"/>
      <c r="I19" s="211">
        <f>SUMIF(F47:F53,A19,I47:I53)</f>
        <v>0</v>
      </c>
      <c r="J19" s="212"/>
    </row>
    <row r="20" spans="1:10" ht="23.25" customHeight="1" x14ac:dyDescent="0.2">
      <c r="A20" s="141" t="s">
        <v>72</v>
      </c>
      <c r="B20" s="142" t="s">
        <v>27</v>
      </c>
      <c r="C20" s="58"/>
      <c r="D20" s="59"/>
      <c r="E20" s="211"/>
      <c r="F20" s="218"/>
      <c r="G20" s="211"/>
      <c r="H20" s="218"/>
      <c r="I20" s="211">
        <f>SUMIF(F47:F53,A20,I47:I53)</f>
        <v>0</v>
      </c>
      <c r="J20" s="212"/>
    </row>
    <row r="21" spans="1:10" ht="23.25" customHeight="1" x14ac:dyDescent="0.2">
      <c r="A21" s="4"/>
      <c r="B21" s="74" t="s">
        <v>28</v>
      </c>
      <c r="C21" s="75"/>
      <c r="D21" s="76"/>
      <c r="E21" s="213"/>
      <c r="F21" s="214"/>
      <c r="G21" s="213"/>
      <c r="H21" s="214"/>
      <c r="I21" s="213">
        <f>SUM(I16:J20)</f>
        <v>0</v>
      </c>
      <c r="J21" s="224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9">
        <f>ZakladDPHSniVypocet</f>
        <v>0</v>
      </c>
      <c r="H23" s="210"/>
      <c r="I23" s="210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4">
        <f>ZakladDPHSni*SazbaDPH1/100</f>
        <v>0</v>
      </c>
      <c r="H24" s="235"/>
      <c r="I24" s="235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9">
        <f>ZakladDPHZaklVypocet</f>
        <v>0</v>
      </c>
      <c r="H25" s="210"/>
      <c r="I25" s="210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5">
        <f>ZakladDPHZakl*SazbaDPH2/100</f>
        <v>0</v>
      </c>
      <c r="H26" s="206"/>
      <c r="I26" s="206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7">
        <f>0</f>
        <v>0</v>
      </c>
      <c r="H27" s="207"/>
      <c r="I27" s="207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5">
        <f>ZakladDPHSniVypocet+ZakladDPHZaklVypocet</f>
        <v>0</v>
      </c>
      <c r="H28" s="215"/>
      <c r="I28" s="215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8">
        <f>ZakladDPHSni+DPHSni+ZakladDPHZakl+DPHZakl+Zaokrouhleni</f>
        <v>0</v>
      </c>
      <c r="H29" s="208"/>
      <c r="I29" s="208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43982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3" t="s">
        <v>2</v>
      </c>
      <c r="E35" s="233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52</v>
      </c>
      <c r="C39" s="236" t="s">
        <v>46</v>
      </c>
      <c r="D39" s="237"/>
      <c r="E39" s="237"/>
      <c r="F39" s="108">
        <f>'Rozpočet Pol'!AC67</f>
        <v>0</v>
      </c>
      <c r="G39" s="109">
        <f>'Rozpočet Pol'!AD67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8" t="s">
        <v>53</v>
      </c>
      <c r="C40" s="239"/>
      <c r="D40" s="239"/>
      <c r="E40" s="240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41" t="s">
        <v>28</v>
      </c>
      <c r="J46" s="241"/>
    </row>
    <row r="47" spans="1:10" ht="25.5" customHeight="1" x14ac:dyDescent="0.2">
      <c r="A47" s="122"/>
      <c r="B47" s="130" t="s">
        <v>57</v>
      </c>
      <c r="C47" s="243" t="s">
        <v>58</v>
      </c>
      <c r="D47" s="244"/>
      <c r="E47" s="244"/>
      <c r="F47" s="132" t="s">
        <v>23</v>
      </c>
      <c r="G47" s="133"/>
      <c r="H47" s="133"/>
      <c r="I47" s="242">
        <f>'Rozpočet Pol'!G8</f>
        <v>0</v>
      </c>
      <c r="J47" s="242"/>
    </row>
    <row r="48" spans="1:10" ht="25.5" customHeight="1" x14ac:dyDescent="0.2">
      <c r="A48" s="122"/>
      <c r="B48" s="124" t="s">
        <v>59</v>
      </c>
      <c r="C48" s="226" t="s">
        <v>60</v>
      </c>
      <c r="D48" s="227"/>
      <c r="E48" s="227"/>
      <c r="F48" s="134" t="s">
        <v>23</v>
      </c>
      <c r="G48" s="135"/>
      <c r="H48" s="135"/>
      <c r="I48" s="225">
        <f>'Rozpočet Pol'!G11</f>
        <v>0</v>
      </c>
      <c r="J48" s="225"/>
    </row>
    <row r="49" spans="1:10" ht="25.5" customHeight="1" x14ac:dyDescent="0.2">
      <c r="A49" s="122"/>
      <c r="B49" s="124" t="s">
        <v>61</v>
      </c>
      <c r="C49" s="226" t="s">
        <v>62</v>
      </c>
      <c r="D49" s="227"/>
      <c r="E49" s="227"/>
      <c r="F49" s="134" t="s">
        <v>23</v>
      </c>
      <c r="G49" s="135"/>
      <c r="H49" s="135"/>
      <c r="I49" s="225">
        <f>'Rozpočet Pol'!G16</f>
        <v>0</v>
      </c>
      <c r="J49" s="225"/>
    </row>
    <row r="50" spans="1:10" ht="25.5" customHeight="1" x14ac:dyDescent="0.2">
      <c r="A50" s="122"/>
      <c r="B50" s="124" t="s">
        <v>63</v>
      </c>
      <c r="C50" s="226" t="s">
        <v>64</v>
      </c>
      <c r="D50" s="227"/>
      <c r="E50" s="227"/>
      <c r="F50" s="134" t="s">
        <v>24</v>
      </c>
      <c r="G50" s="135"/>
      <c r="H50" s="135"/>
      <c r="I50" s="225">
        <f>'Rozpočet Pol'!G20</f>
        <v>0</v>
      </c>
      <c r="J50" s="225"/>
    </row>
    <row r="51" spans="1:10" ht="25.5" customHeight="1" x14ac:dyDescent="0.2">
      <c r="A51" s="122"/>
      <c r="B51" s="124" t="s">
        <v>65</v>
      </c>
      <c r="C51" s="226" t="s">
        <v>66</v>
      </c>
      <c r="D51" s="227"/>
      <c r="E51" s="227"/>
      <c r="F51" s="134" t="s">
        <v>25</v>
      </c>
      <c r="G51" s="135"/>
      <c r="H51" s="135"/>
      <c r="I51" s="225">
        <f>'Rozpočet Pol'!G24</f>
        <v>0</v>
      </c>
      <c r="J51" s="225"/>
    </row>
    <row r="52" spans="1:10" ht="25.5" customHeight="1" x14ac:dyDescent="0.2">
      <c r="A52" s="122"/>
      <c r="B52" s="124" t="s">
        <v>67</v>
      </c>
      <c r="C52" s="226" t="s">
        <v>68</v>
      </c>
      <c r="D52" s="227"/>
      <c r="E52" s="227"/>
      <c r="F52" s="134" t="s">
        <v>25</v>
      </c>
      <c r="G52" s="135"/>
      <c r="H52" s="135"/>
      <c r="I52" s="225">
        <f>'Rozpočet Pol'!G35</f>
        <v>0</v>
      </c>
      <c r="J52" s="225"/>
    </row>
    <row r="53" spans="1:10" ht="25.5" customHeight="1" x14ac:dyDescent="0.2">
      <c r="A53" s="122"/>
      <c r="B53" s="131" t="s">
        <v>69</v>
      </c>
      <c r="C53" s="246" t="s">
        <v>70</v>
      </c>
      <c r="D53" s="247"/>
      <c r="E53" s="247"/>
      <c r="F53" s="136" t="s">
        <v>25</v>
      </c>
      <c r="G53" s="137"/>
      <c r="H53" s="137"/>
      <c r="I53" s="245">
        <f>'Rozpočet Pol'!G58</f>
        <v>0</v>
      </c>
      <c r="J53" s="245"/>
    </row>
    <row r="54" spans="1:10" ht="25.5" customHeight="1" x14ac:dyDescent="0.2">
      <c r="A54" s="123"/>
      <c r="B54" s="127" t="s">
        <v>1</v>
      </c>
      <c r="C54" s="127"/>
      <c r="D54" s="128"/>
      <c r="E54" s="128"/>
      <c r="F54" s="138"/>
      <c r="G54" s="139"/>
      <c r="H54" s="139"/>
      <c r="I54" s="248">
        <f>SUM(I47:I53)</f>
        <v>0</v>
      </c>
      <c r="J54" s="248"/>
    </row>
    <row r="55" spans="1:10" x14ac:dyDescent="0.2">
      <c r="F55" s="140"/>
      <c r="G55" s="96"/>
      <c r="H55" s="140"/>
      <c r="I55" s="96"/>
      <c r="J55" s="96"/>
    </row>
    <row r="56" spans="1:10" x14ac:dyDescent="0.2">
      <c r="F56" s="140"/>
      <c r="G56" s="96"/>
      <c r="H56" s="140"/>
      <c r="I56" s="96"/>
      <c r="J56" s="96"/>
    </row>
    <row r="57" spans="1:10" x14ac:dyDescent="0.2">
      <c r="F57" s="140"/>
      <c r="G57" s="96"/>
      <c r="H57" s="140"/>
      <c r="I57" s="96"/>
      <c r="J57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9" t="s">
        <v>41</v>
      </c>
      <c r="B2" s="78"/>
      <c r="C2" s="251"/>
      <c r="D2" s="251"/>
      <c r="E2" s="251"/>
      <c r="F2" s="251"/>
      <c r="G2" s="252"/>
    </row>
    <row r="3" spans="1:7" ht="24.95" hidden="1" customHeight="1" x14ac:dyDescent="0.2">
      <c r="A3" s="79" t="s">
        <v>7</v>
      </c>
      <c r="B3" s="78"/>
      <c r="C3" s="251"/>
      <c r="D3" s="251"/>
      <c r="E3" s="251"/>
      <c r="F3" s="251"/>
      <c r="G3" s="252"/>
    </row>
    <row r="4" spans="1:7" ht="24.95" hidden="1" customHeight="1" x14ac:dyDescent="0.2">
      <c r="A4" s="79" t="s">
        <v>8</v>
      </c>
      <c r="B4" s="78"/>
      <c r="C4" s="251"/>
      <c r="D4" s="251"/>
      <c r="E4" s="251"/>
      <c r="F4" s="251"/>
      <c r="G4" s="25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7"/>
  <sheetViews>
    <sheetView tabSelected="1" topLeftCell="A6" workbookViewId="0">
      <selection activeCell="AA24" sqref="AA24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65" t="s">
        <v>196</v>
      </c>
      <c r="B1" s="265"/>
      <c r="C1" s="265"/>
      <c r="D1" s="265"/>
      <c r="E1" s="265"/>
      <c r="F1" s="265"/>
      <c r="G1" s="265"/>
      <c r="AE1" t="s">
        <v>74</v>
      </c>
    </row>
    <row r="2" spans="1:60" ht="24.95" customHeight="1" x14ac:dyDescent="0.2">
      <c r="A2" s="145" t="s">
        <v>73</v>
      </c>
      <c r="B2" s="143"/>
      <c r="C2" s="266" t="s">
        <v>46</v>
      </c>
      <c r="D2" s="267"/>
      <c r="E2" s="267"/>
      <c r="F2" s="267"/>
      <c r="G2" s="268"/>
      <c r="AE2" t="s">
        <v>75</v>
      </c>
    </row>
    <row r="3" spans="1:60" ht="24.95" customHeight="1" x14ac:dyDescent="0.2">
      <c r="A3" s="146" t="s">
        <v>7</v>
      </c>
      <c r="B3" s="144"/>
      <c r="C3" s="269" t="s">
        <v>42</v>
      </c>
      <c r="D3" s="270"/>
      <c r="E3" s="270"/>
      <c r="F3" s="270"/>
      <c r="G3" s="271"/>
      <c r="AE3" t="s">
        <v>76</v>
      </c>
    </row>
    <row r="4" spans="1:60" ht="24.95" hidden="1" customHeight="1" x14ac:dyDescent="0.2">
      <c r="A4" s="146" t="s">
        <v>8</v>
      </c>
      <c r="B4" s="144"/>
      <c r="C4" s="269"/>
      <c r="D4" s="270"/>
      <c r="E4" s="270"/>
      <c r="F4" s="270"/>
      <c r="G4" s="271"/>
      <c r="AE4" t="s">
        <v>77</v>
      </c>
    </row>
    <row r="5" spans="1:60" hidden="1" x14ac:dyDescent="0.2">
      <c r="A5" s="147" t="s">
        <v>78</v>
      </c>
      <c r="B5" s="148"/>
      <c r="C5" s="149"/>
      <c r="D5" s="150"/>
      <c r="E5" s="150"/>
      <c r="F5" s="150"/>
      <c r="G5" s="151"/>
      <c r="AE5" t="s">
        <v>79</v>
      </c>
    </row>
    <row r="7" spans="1:60" ht="38.25" x14ac:dyDescent="0.2">
      <c r="A7" s="156" t="s">
        <v>80</v>
      </c>
      <c r="B7" s="157" t="s">
        <v>81</v>
      </c>
      <c r="C7" s="157" t="s">
        <v>82</v>
      </c>
      <c r="D7" s="156" t="s">
        <v>83</v>
      </c>
      <c r="E7" s="156" t="s">
        <v>84</v>
      </c>
      <c r="F7" s="152" t="s">
        <v>85</v>
      </c>
      <c r="G7" s="175" t="s">
        <v>28</v>
      </c>
      <c r="H7" s="176" t="s">
        <v>29</v>
      </c>
      <c r="I7" s="176" t="s">
        <v>86</v>
      </c>
      <c r="J7" s="176" t="s">
        <v>30</v>
      </c>
      <c r="K7" s="176" t="s">
        <v>87</v>
      </c>
      <c r="L7" s="176" t="s">
        <v>88</v>
      </c>
      <c r="M7" s="176" t="s">
        <v>89</v>
      </c>
      <c r="N7" s="176" t="s">
        <v>90</v>
      </c>
      <c r="O7" s="176" t="s">
        <v>91</v>
      </c>
      <c r="P7" s="176" t="s">
        <v>92</v>
      </c>
      <c r="Q7" s="176" t="s">
        <v>93</v>
      </c>
      <c r="R7" s="176" t="s">
        <v>94</v>
      </c>
      <c r="S7" s="176" t="s">
        <v>95</v>
      </c>
      <c r="T7" s="176" t="s">
        <v>96</v>
      </c>
      <c r="U7" s="159" t="s">
        <v>97</v>
      </c>
    </row>
    <row r="8" spans="1:60" x14ac:dyDescent="0.2">
      <c r="A8" s="177" t="s">
        <v>98</v>
      </c>
      <c r="B8" s="178" t="s">
        <v>57</v>
      </c>
      <c r="C8" s="179" t="s">
        <v>58</v>
      </c>
      <c r="D8" s="180"/>
      <c r="E8" s="181"/>
      <c r="F8" s="182"/>
      <c r="G8" s="182">
        <f>SUMIF(AE9:AE10,"&lt;&gt;NOR",G9:G10)</f>
        <v>0</v>
      </c>
      <c r="H8" s="182"/>
      <c r="I8" s="182">
        <f>SUM(I9:I10)</f>
        <v>0</v>
      </c>
      <c r="J8" s="182"/>
      <c r="K8" s="182">
        <f>SUM(K9:K10)</f>
        <v>0</v>
      </c>
      <c r="L8" s="182"/>
      <c r="M8" s="182">
        <f>SUM(M9:M10)</f>
        <v>0</v>
      </c>
      <c r="N8" s="158"/>
      <c r="O8" s="158">
        <f>SUM(O9:O10)</f>
        <v>0</v>
      </c>
      <c r="P8" s="158"/>
      <c r="Q8" s="158">
        <f>SUM(Q9:Q10)</f>
        <v>0</v>
      </c>
      <c r="R8" s="158"/>
      <c r="S8" s="158"/>
      <c r="T8" s="177"/>
      <c r="U8" s="158">
        <f>SUM(U9:U10)</f>
        <v>6.12</v>
      </c>
      <c r="AE8" t="s">
        <v>99</v>
      </c>
    </row>
    <row r="9" spans="1:60" outlineLevel="1" x14ac:dyDescent="0.2">
      <c r="A9" s="154">
        <v>1</v>
      </c>
      <c r="B9" s="160" t="s">
        <v>100</v>
      </c>
      <c r="C9" s="194" t="s">
        <v>101</v>
      </c>
      <c r="D9" s="162" t="s">
        <v>102</v>
      </c>
      <c r="E9" s="169">
        <v>51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0.12</v>
      </c>
      <c r="U9" s="163">
        <f>ROUND(E9*T9,2)</f>
        <v>6.12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103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0"/>
      <c r="C10" s="195" t="s">
        <v>104</v>
      </c>
      <c r="D10" s="165"/>
      <c r="E10" s="170">
        <v>51</v>
      </c>
      <c r="F10" s="173"/>
      <c r="G10" s="173"/>
      <c r="H10" s="173"/>
      <c r="I10" s="173"/>
      <c r="J10" s="173"/>
      <c r="K10" s="173"/>
      <c r="L10" s="173"/>
      <c r="M10" s="173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105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x14ac:dyDescent="0.2">
      <c r="A11" s="155" t="s">
        <v>98</v>
      </c>
      <c r="B11" s="161" t="s">
        <v>59</v>
      </c>
      <c r="C11" s="196" t="s">
        <v>60</v>
      </c>
      <c r="D11" s="166"/>
      <c r="E11" s="171"/>
      <c r="F11" s="174"/>
      <c r="G11" s="174">
        <f>SUMIF(AE12:AE15,"&lt;&gt;NOR",G12:G15)</f>
        <v>0</v>
      </c>
      <c r="H11" s="174"/>
      <c r="I11" s="174">
        <f>SUM(I12:I15)</f>
        <v>0</v>
      </c>
      <c r="J11" s="174"/>
      <c r="K11" s="174">
        <f>SUM(K12:K15)</f>
        <v>0</v>
      </c>
      <c r="L11" s="174"/>
      <c r="M11" s="174">
        <f>SUM(M12:M15)</f>
        <v>0</v>
      </c>
      <c r="N11" s="167"/>
      <c r="O11" s="167">
        <f>SUM(O12:O15)</f>
        <v>1.7829399999999997</v>
      </c>
      <c r="P11" s="167"/>
      <c r="Q11" s="167">
        <f>SUM(Q12:Q15)</f>
        <v>0</v>
      </c>
      <c r="R11" s="167"/>
      <c r="S11" s="167"/>
      <c r="T11" s="168"/>
      <c r="U11" s="167">
        <f>SUM(U12:U15)</f>
        <v>3.8099999999999996</v>
      </c>
      <c r="AE11" t="s">
        <v>99</v>
      </c>
    </row>
    <row r="12" spans="1:60" outlineLevel="1" x14ac:dyDescent="0.2">
      <c r="A12" s="154">
        <v>2</v>
      </c>
      <c r="B12" s="160" t="s">
        <v>106</v>
      </c>
      <c r="C12" s="194" t="s">
        <v>107</v>
      </c>
      <c r="D12" s="162" t="s">
        <v>108</v>
      </c>
      <c r="E12" s="169">
        <v>1</v>
      </c>
      <c r="F12" s="172"/>
      <c r="G12" s="173">
        <f>ROUND(E12*F12,2)</f>
        <v>0</v>
      </c>
      <c r="H12" s="172"/>
      <c r="I12" s="173">
        <f>ROUND(E12*H12,2)</f>
        <v>0</v>
      </c>
      <c r="J12" s="172"/>
      <c r="K12" s="173">
        <f>ROUND(E12*J12,2)</f>
        <v>0</v>
      </c>
      <c r="L12" s="173">
        <v>21</v>
      </c>
      <c r="M12" s="173">
        <f>G12*(1+L12/100)</f>
        <v>0</v>
      </c>
      <c r="N12" s="163">
        <v>0.86073999999999995</v>
      </c>
      <c r="O12" s="163">
        <f>ROUND(E12*N12,5)</f>
        <v>0.86073999999999995</v>
      </c>
      <c r="P12" s="163">
        <v>0</v>
      </c>
      <c r="Q12" s="163">
        <f>ROUND(E12*P12,5)</f>
        <v>0</v>
      </c>
      <c r="R12" s="163"/>
      <c r="S12" s="163"/>
      <c r="T12" s="164">
        <v>3.32</v>
      </c>
      <c r="U12" s="163">
        <f>ROUND(E12*T12,2)</f>
        <v>3.32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103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>
        <v>3</v>
      </c>
      <c r="B13" s="160" t="s">
        <v>109</v>
      </c>
      <c r="C13" s="194" t="s">
        <v>110</v>
      </c>
      <c r="D13" s="162" t="s">
        <v>108</v>
      </c>
      <c r="E13" s="169">
        <v>1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63">
        <v>0.26619999999999999</v>
      </c>
      <c r="O13" s="163">
        <f>ROUND(E13*N13,5)</f>
        <v>0.26619999999999999</v>
      </c>
      <c r="P13" s="163">
        <v>0</v>
      </c>
      <c r="Q13" s="163">
        <f>ROUND(E13*P13,5)</f>
        <v>0</v>
      </c>
      <c r="R13" s="163"/>
      <c r="S13" s="163"/>
      <c r="T13" s="164">
        <v>0.49299999999999999</v>
      </c>
      <c r="U13" s="163">
        <f>ROUND(E13*T13,2)</f>
        <v>0.49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103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>
        <v>4</v>
      </c>
      <c r="B14" s="160" t="s">
        <v>111</v>
      </c>
      <c r="C14" s="194" t="s">
        <v>112</v>
      </c>
      <c r="D14" s="162" t="s">
        <v>108</v>
      </c>
      <c r="E14" s="169">
        <v>1</v>
      </c>
      <c r="F14" s="172"/>
      <c r="G14" s="173">
        <f>ROUND(E14*F14,2)</f>
        <v>0</v>
      </c>
      <c r="H14" s="172"/>
      <c r="I14" s="173">
        <f>ROUND(E14*H14,2)</f>
        <v>0</v>
      </c>
      <c r="J14" s="172"/>
      <c r="K14" s="173">
        <f>ROUND(E14*J14,2)</f>
        <v>0</v>
      </c>
      <c r="L14" s="173">
        <v>21</v>
      </c>
      <c r="M14" s="173">
        <f>G14*(1+L14/100)</f>
        <v>0</v>
      </c>
      <c r="N14" s="163">
        <v>0.51</v>
      </c>
      <c r="O14" s="163">
        <f>ROUND(E14*N14,5)</f>
        <v>0.51</v>
      </c>
      <c r="P14" s="163">
        <v>0</v>
      </c>
      <c r="Q14" s="163">
        <f>ROUND(E14*P14,5)</f>
        <v>0</v>
      </c>
      <c r="R14" s="163"/>
      <c r="S14" s="163"/>
      <c r="T14" s="164">
        <v>0</v>
      </c>
      <c r="U14" s="163">
        <f>ROUND(E14*T14,2)</f>
        <v>0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113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 x14ac:dyDescent="0.2">
      <c r="A15" s="154">
        <v>5</v>
      </c>
      <c r="B15" s="160" t="s">
        <v>114</v>
      </c>
      <c r="C15" s="194" t="s">
        <v>115</v>
      </c>
      <c r="D15" s="162" t="s">
        <v>108</v>
      </c>
      <c r="E15" s="169">
        <v>1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63">
        <v>0.14599999999999999</v>
      </c>
      <c r="O15" s="163">
        <f>ROUND(E15*N15,5)</f>
        <v>0.14599999999999999</v>
      </c>
      <c r="P15" s="163">
        <v>0</v>
      </c>
      <c r="Q15" s="163">
        <f>ROUND(E15*P15,5)</f>
        <v>0</v>
      </c>
      <c r="R15" s="163"/>
      <c r="S15" s="163"/>
      <c r="T15" s="164">
        <v>0</v>
      </c>
      <c r="U15" s="163">
        <f>ROUND(E15*T15,2)</f>
        <v>0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113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x14ac:dyDescent="0.2">
      <c r="A16" s="155" t="s">
        <v>98</v>
      </c>
      <c r="B16" s="161" t="s">
        <v>61</v>
      </c>
      <c r="C16" s="196" t="s">
        <v>62</v>
      </c>
      <c r="D16" s="166"/>
      <c r="E16" s="171"/>
      <c r="F16" s="174"/>
      <c r="G16" s="174">
        <f>SUMIF(AE17:AE19,"&lt;&gt;NOR",G17:G19)</f>
        <v>0</v>
      </c>
      <c r="H16" s="174"/>
      <c r="I16" s="174">
        <f>SUM(I17:I19)</f>
        <v>0</v>
      </c>
      <c r="J16" s="174"/>
      <c r="K16" s="174">
        <f>SUM(K17:K19)</f>
        <v>0</v>
      </c>
      <c r="L16" s="174"/>
      <c r="M16" s="174">
        <f>SUM(M17:M19)</f>
        <v>0</v>
      </c>
      <c r="N16" s="167"/>
      <c r="O16" s="167">
        <f>SUM(O17:O19)</f>
        <v>0</v>
      </c>
      <c r="P16" s="167"/>
      <c r="Q16" s="167">
        <f>SUM(Q17:Q19)</f>
        <v>0</v>
      </c>
      <c r="R16" s="167"/>
      <c r="S16" s="167"/>
      <c r="T16" s="168"/>
      <c r="U16" s="167">
        <f>SUM(U17:U19)</f>
        <v>50</v>
      </c>
      <c r="AE16" t="s">
        <v>99</v>
      </c>
    </row>
    <row r="17" spans="1:60" outlineLevel="1" x14ac:dyDescent="0.2">
      <c r="A17" s="154">
        <v>6</v>
      </c>
      <c r="B17" s="160" t="s">
        <v>116</v>
      </c>
      <c r="C17" s="194" t="s">
        <v>117</v>
      </c>
      <c r="D17" s="162" t="s">
        <v>118</v>
      </c>
      <c r="E17" s="169">
        <v>48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63">
        <v>0</v>
      </c>
      <c r="O17" s="163">
        <f>ROUND(E17*N17,5)</f>
        <v>0</v>
      </c>
      <c r="P17" s="163">
        <v>0</v>
      </c>
      <c r="Q17" s="163">
        <f>ROUND(E17*P17,5)</f>
        <v>0</v>
      </c>
      <c r="R17" s="163"/>
      <c r="S17" s="163"/>
      <c r="T17" s="164">
        <v>1</v>
      </c>
      <c r="U17" s="163">
        <f>ROUND(E17*T17,2)</f>
        <v>48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103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54">
        <v>7</v>
      </c>
      <c r="B18" s="160" t="s">
        <v>119</v>
      </c>
      <c r="C18" s="194" t="s">
        <v>120</v>
      </c>
      <c r="D18" s="162" t="s">
        <v>121</v>
      </c>
      <c r="E18" s="169">
        <v>1</v>
      </c>
      <c r="F18" s="172"/>
      <c r="G18" s="173">
        <f>ROUND(E18*F18,2)</f>
        <v>0</v>
      </c>
      <c r="H18" s="172"/>
      <c r="I18" s="173">
        <f>ROUND(E18*H18,2)</f>
        <v>0</v>
      </c>
      <c r="J18" s="172"/>
      <c r="K18" s="173">
        <f>ROUND(E18*J18,2)</f>
        <v>0</v>
      </c>
      <c r="L18" s="173">
        <v>21</v>
      </c>
      <c r="M18" s="173">
        <f>G18*(1+L18/100)</f>
        <v>0</v>
      </c>
      <c r="N18" s="163">
        <v>0</v>
      </c>
      <c r="O18" s="163">
        <f>ROUND(E18*N18,5)</f>
        <v>0</v>
      </c>
      <c r="P18" s="163">
        <v>0</v>
      </c>
      <c r="Q18" s="163">
        <f>ROUND(E18*P18,5)</f>
        <v>0</v>
      </c>
      <c r="R18" s="163"/>
      <c r="S18" s="163"/>
      <c r="T18" s="164">
        <v>1</v>
      </c>
      <c r="U18" s="163">
        <f>ROUND(E18*T18,2)</f>
        <v>1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103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2.5" outlineLevel="1" x14ac:dyDescent="0.2">
      <c r="A19" s="154">
        <v>8</v>
      </c>
      <c r="B19" s="160" t="s">
        <v>119</v>
      </c>
      <c r="C19" s="194" t="s">
        <v>122</v>
      </c>
      <c r="D19" s="162" t="s">
        <v>121</v>
      </c>
      <c r="E19" s="169">
        <v>1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63">
        <v>0</v>
      </c>
      <c r="O19" s="163">
        <f>ROUND(E19*N19,5)</f>
        <v>0</v>
      </c>
      <c r="P19" s="163">
        <v>0</v>
      </c>
      <c r="Q19" s="163">
        <f>ROUND(E19*P19,5)</f>
        <v>0</v>
      </c>
      <c r="R19" s="163"/>
      <c r="S19" s="163"/>
      <c r="T19" s="164">
        <v>1</v>
      </c>
      <c r="U19" s="163">
        <f>ROUND(E19*T19,2)</f>
        <v>1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103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x14ac:dyDescent="0.2">
      <c r="A20" s="155" t="s">
        <v>98</v>
      </c>
      <c r="B20" s="161" t="s">
        <v>63</v>
      </c>
      <c r="C20" s="196" t="s">
        <v>64</v>
      </c>
      <c r="D20" s="166"/>
      <c r="E20" s="171"/>
      <c r="F20" s="174"/>
      <c r="G20" s="174">
        <f>SUMIF(AE21:AE23,"&lt;&gt;NOR",G21:G23)</f>
        <v>0</v>
      </c>
      <c r="H20" s="174"/>
      <c r="I20" s="174">
        <f>SUM(I21:I23)</f>
        <v>0</v>
      </c>
      <c r="J20" s="174"/>
      <c r="K20" s="174">
        <f>SUM(K21:K23)</f>
        <v>0</v>
      </c>
      <c r="L20" s="174"/>
      <c r="M20" s="174">
        <f>SUM(M21:M23)</f>
        <v>0</v>
      </c>
      <c r="N20" s="167"/>
      <c r="O20" s="167">
        <f>SUM(O21:O23)</f>
        <v>1.3900000000000002E-3</v>
      </c>
      <c r="P20" s="167"/>
      <c r="Q20" s="167">
        <f>SUM(Q21:Q23)</f>
        <v>0</v>
      </c>
      <c r="R20" s="167"/>
      <c r="S20" s="167"/>
      <c r="T20" s="168"/>
      <c r="U20" s="167">
        <f>SUM(U21:U23)</f>
        <v>4.05</v>
      </c>
      <c r="AE20" t="s">
        <v>99</v>
      </c>
    </row>
    <row r="21" spans="1:60" outlineLevel="1" x14ac:dyDescent="0.2">
      <c r="A21" s="154">
        <v>9</v>
      </c>
      <c r="B21" s="160" t="s">
        <v>123</v>
      </c>
      <c r="C21" s="194" t="s">
        <v>124</v>
      </c>
      <c r="D21" s="162" t="s">
        <v>125</v>
      </c>
      <c r="E21" s="169">
        <v>18.321999999999999</v>
      </c>
      <c r="F21" s="172"/>
      <c r="G21" s="173">
        <f>ROUND(E21*F21,2)</f>
        <v>0</v>
      </c>
      <c r="H21" s="172"/>
      <c r="I21" s="173">
        <f>ROUND(E21*H21,2)</f>
        <v>0</v>
      </c>
      <c r="J21" s="172"/>
      <c r="K21" s="173">
        <f>ROUND(E21*J21,2)</f>
        <v>0</v>
      </c>
      <c r="L21" s="173">
        <v>21</v>
      </c>
      <c r="M21" s="173">
        <f>G21*(1+L21/100)</f>
        <v>0</v>
      </c>
      <c r="N21" s="163">
        <v>6.0000000000000002E-5</v>
      </c>
      <c r="O21" s="163">
        <f>ROUND(E21*N21,5)</f>
        <v>1.1000000000000001E-3</v>
      </c>
      <c r="P21" s="163">
        <v>0</v>
      </c>
      <c r="Q21" s="163">
        <f>ROUND(E21*P21,5)</f>
        <v>0</v>
      </c>
      <c r="R21" s="163"/>
      <c r="S21" s="163"/>
      <c r="T21" s="164">
        <v>0.221</v>
      </c>
      <c r="U21" s="163">
        <f>ROUND(E21*T21,2)</f>
        <v>4.05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103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 x14ac:dyDescent="0.2">
      <c r="A22" s="154"/>
      <c r="B22" s="160"/>
      <c r="C22" s="195" t="s">
        <v>126</v>
      </c>
      <c r="D22" s="165"/>
      <c r="E22" s="170">
        <v>18.321999999999999</v>
      </c>
      <c r="F22" s="173"/>
      <c r="G22" s="173"/>
      <c r="H22" s="173"/>
      <c r="I22" s="173"/>
      <c r="J22" s="173"/>
      <c r="K22" s="173"/>
      <c r="L22" s="173"/>
      <c r="M22" s="173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105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>
        <v>10</v>
      </c>
      <c r="B23" s="160" t="s">
        <v>127</v>
      </c>
      <c r="C23" s="194" t="s">
        <v>128</v>
      </c>
      <c r="D23" s="162" t="s">
        <v>108</v>
      </c>
      <c r="E23" s="169">
        <v>1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63">
        <v>2.9E-4</v>
      </c>
      <c r="O23" s="163">
        <f>ROUND(E23*N23,5)</f>
        <v>2.9E-4</v>
      </c>
      <c r="P23" s="163">
        <v>0</v>
      </c>
      <c r="Q23" s="163">
        <f>ROUND(E23*P23,5)</f>
        <v>0</v>
      </c>
      <c r="R23" s="163"/>
      <c r="S23" s="163"/>
      <c r="T23" s="164">
        <v>0</v>
      </c>
      <c r="U23" s="163">
        <f>ROUND(E23*T23,2)</f>
        <v>0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113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x14ac:dyDescent="0.2">
      <c r="A24" s="155" t="s">
        <v>98</v>
      </c>
      <c r="B24" s="161" t="s">
        <v>65</v>
      </c>
      <c r="C24" s="196" t="s">
        <v>66</v>
      </c>
      <c r="D24" s="166"/>
      <c r="E24" s="171"/>
      <c r="F24" s="174"/>
      <c r="G24" s="174">
        <f>SUMIF(AE25:AE34,"&lt;&gt;NOR",G25:G34)</f>
        <v>0</v>
      </c>
      <c r="H24" s="174"/>
      <c r="I24" s="174">
        <f>SUM(I25:I34)</f>
        <v>0</v>
      </c>
      <c r="J24" s="174"/>
      <c r="K24" s="174">
        <f>SUM(K25:K34)</f>
        <v>0</v>
      </c>
      <c r="L24" s="174"/>
      <c r="M24" s="174">
        <f>SUM(M25:M34)</f>
        <v>0</v>
      </c>
      <c r="N24" s="167"/>
      <c r="O24" s="167">
        <f>SUM(O25:O34)</f>
        <v>0.20561000000000001</v>
      </c>
      <c r="P24" s="167"/>
      <c r="Q24" s="167">
        <f>SUM(Q25:Q34)</f>
        <v>0</v>
      </c>
      <c r="R24" s="167"/>
      <c r="S24" s="167"/>
      <c r="T24" s="168"/>
      <c r="U24" s="167">
        <f>SUM(U25:U34)</f>
        <v>43.860000000000007</v>
      </c>
      <c r="AE24" t="s">
        <v>99</v>
      </c>
    </row>
    <row r="25" spans="1:60" ht="22.5" outlineLevel="1" x14ac:dyDescent="0.2">
      <c r="A25" s="154">
        <v>11</v>
      </c>
      <c r="B25" s="160" t="s">
        <v>129</v>
      </c>
      <c r="C25" s="194" t="s">
        <v>130</v>
      </c>
      <c r="D25" s="162" t="s">
        <v>131</v>
      </c>
      <c r="E25" s="169">
        <v>30</v>
      </c>
      <c r="F25" s="172"/>
      <c r="G25" s="173">
        <f t="shared" ref="G25:G34" si="0">ROUND(E25*F25,2)</f>
        <v>0</v>
      </c>
      <c r="H25" s="172"/>
      <c r="I25" s="173">
        <f t="shared" ref="I25:I34" si="1">ROUND(E25*H25,2)</f>
        <v>0</v>
      </c>
      <c r="J25" s="172"/>
      <c r="K25" s="173">
        <f t="shared" ref="K25:K34" si="2">ROUND(E25*J25,2)</f>
        <v>0</v>
      </c>
      <c r="L25" s="173">
        <v>21</v>
      </c>
      <c r="M25" s="173">
        <f t="shared" ref="M25:M34" si="3">G25*(1+L25/100)</f>
        <v>0</v>
      </c>
      <c r="N25" s="163">
        <v>1.2E-4</v>
      </c>
      <c r="O25" s="163">
        <f t="shared" ref="O25:O34" si="4">ROUND(E25*N25,5)</f>
        <v>3.5999999999999999E-3</v>
      </c>
      <c r="P25" s="163">
        <v>0</v>
      </c>
      <c r="Q25" s="163">
        <f t="shared" ref="Q25:Q34" si="5">ROUND(E25*P25,5)</f>
        <v>0</v>
      </c>
      <c r="R25" s="163"/>
      <c r="S25" s="163"/>
      <c r="T25" s="164">
        <v>8.6999999999999994E-2</v>
      </c>
      <c r="U25" s="163">
        <f t="shared" ref="U25:U34" si="6">ROUND(E25*T25,2)</f>
        <v>2.61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103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54">
        <v>12</v>
      </c>
      <c r="B26" s="160" t="s">
        <v>132</v>
      </c>
      <c r="C26" s="194" t="s">
        <v>133</v>
      </c>
      <c r="D26" s="162" t="s">
        <v>131</v>
      </c>
      <c r="E26" s="169">
        <v>18</v>
      </c>
      <c r="F26" s="172"/>
      <c r="G26" s="173">
        <f t="shared" si="0"/>
        <v>0</v>
      </c>
      <c r="H26" s="172"/>
      <c r="I26" s="173">
        <f t="shared" si="1"/>
        <v>0</v>
      </c>
      <c r="J26" s="172"/>
      <c r="K26" s="173">
        <f t="shared" si="2"/>
        <v>0</v>
      </c>
      <c r="L26" s="173">
        <v>21</v>
      </c>
      <c r="M26" s="173">
        <f t="shared" si="3"/>
        <v>0</v>
      </c>
      <c r="N26" s="163">
        <v>1.4999999999999999E-4</v>
      </c>
      <c r="O26" s="163">
        <f t="shared" si="4"/>
        <v>2.7000000000000001E-3</v>
      </c>
      <c r="P26" s="163">
        <v>0</v>
      </c>
      <c r="Q26" s="163">
        <f t="shared" si="5"/>
        <v>0</v>
      </c>
      <c r="R26" s="163"/>
      <c r="S26" s="163"/>
      <c r="T26" s="164">
        <v>9.4E-2</v>
      </c>
      <c r="U26" s="163">
        <f t="shared" si="6"/>
        <v>1.69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103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2.5" outlineLevel="1" x14ac:dyDescent="0.2">
      <c r="A27" s="154">
        <v>13</v>
      </c>
      <c r="B27" s="160" t="s">
        <v>134</v>
      </c>
      <c r="C27" s="194" t="s">
        <v>135</v>
      </c>
      <c r="D27" s="162" t="s">
        <v>131</v>
      </c>
      <c r="E27" s="169">
        <v>30</v>
      </c>
      <c r="F27" s="172"/>
      <c r="G27" s="173">
        <f t="shared" si="0"/>
        <v>0</v>
      </c>
      <c r="H27" s="172"/>
      <c r="I27" s="173">
        <f t="shared" si="1"/>
        <v>0</v>
      </c>
      <c r="J27" s="172"/>
      <c r="K27" s="173">
        <f t="shared" si="2"/>
        <v>0</v>
      </c>
      <c r="L27" s="173">
        <v>21</v>
      </c>
      <c r="M27" s="173">
        <f t="shared" si="3"/>
        <v>0</v>
      </c>
      <c r="N27" s="163">
        <v>1.34E-3</v>
      </c>
      <c r="O27" s="163">
        <f t="shared" si="4"/>
        <v>4.02E-2</v>
      </c>
      <c r="P27" s="163">
        <v>0</v>
      </c>
      <c r="Q27" s="163">
        <f t="shared" si="5"/>
        <v>0</v>
      </c>
      <c r="R27" s="163"/>
      <c r="S27" s="163"/>
      <c r="T27" s="164">
        <v>0.1265</v>
      </c>
      <c r="U27" s="163">
        <f t="shared" si="6"/>
        <v>3.8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103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ht="22.5" outlineLevel="1" x14ac:dyDescent="0.2">
      <c r="A28" s="154">
        <v>14</v>
      </c>
      <c r="B28" s="160" t="s">
        <v>136</v>
      </c>
      <c r="C28" s="194" t="s">
        <v>137</v>
      </c>
      <c r="D28" s="162" t="s">
        <v>131</v>
      </c>
      <c r="E28" s="169">
        <v>150</v>
      </c>
      <c r="F28" s="172"/>
      <c r="G28" s="173">
        <f t="shared" si="0"/>
        <v>0</v>
      </c>
      <c r="H28" s="172"/>
      <c r="I28" s="173">
        <f t="shared" si="1"/>
        <v>0</v>
      </c>
      <c r="J28" s="172"/>
      <c r="K28" s="173">
        <f t="shared" si="2"/>
        <v>0</v>
      </c>
      <c r="L28" s="173">
        <v>21</v>
      </c>
      <c r="M28" s="173">
        <f t="shared" si="3"/>
        <v>0</v>
      </c>
      <c r="N28" s="163">
        <v>9.8999999999999999E-4</v>
      </c>
      <c r="O28" s="163">
        <f t="shared" si="4"/>
        <v>0.14849999999999999</v>
      </c>
      <c r="P28" s="163">
        <v>0</v>
      </c>
      <c r="Q28" s="163">
        <f t="shared" si="5"/>
        <v>0</v>
      </c>
      <c r="R28" s="163"/>
      <c r="S28" s="163"/>
      <c r="T28" s="164">
        <v>0.13</v>
      </c>
      <c r="U28" s="163">
        <f t="shared" si="6"/>
        <v>19.5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103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>
        <v>15</v>
      </c>
      <c r="B29" s="160" t="s">
        <v>138</v>
      </c>
      <c r="C29" s="194" t="s">
        <v>139</v>
      </c>
      <c r="D29" s="162" t="s">
        <v>140</v>
      </c>
      <c r="E29" s="169">
        <v>7</v>
      </c>
      <c r="F29" s="172"/>
      <c r="G29" s="173">
        <f t="shared" si="0"/>
        <v>0</v>
      </c>
      <c r="H29" s="172"/>
      <c r="I29" s="173">
        <f t="shared" si="1"/>
        <v>0</v>
      </c>
      <c r="J29" s="172"/>
      <c r="K29" s="173">
        <f t="shared" si="2"/>
        <v>0</v>
      </c>
      <c r="L29" s="173">
        <v>21</v>
      </c>
      <c r="M29" s="173">
        <f t="shared" si="3"/>
        <v>0</v>
      </c>
      <c r="N29" s="163">
        <v>9.8999999999999999E-4</v>
      </c>
      <c r="O29" s="163">
        <f t="shared" si="4"/>
        <v>6.9300000000000004E-3</v>
      </c>
      <c r="P29" s="163">
        <v>0</v>
      </c>
      <c r="Q29" s="163">
        <f t="shared" si="5"/>
        <v>0</v>
      </c>
      <c r="R29" s="163"/>
      <c r="S29" s="163"/>
      <c r="T29" s="164">
        <v>0.13</v>
      </c>
      <c r="U29" s="163">
        <f t="shared" si="6"/>
        <v>0.91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103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ht="22.5" outlineLevel="1" x14ac:dyDescent="0.2">
      <c r="A30" s="154">
        <v>16</v>
      </c>
      <c r="B30" s="160" t="s">
        <v>141</v>
      </c>
      <c r="C30" s="194" t="s">
        <v>142</v>
      </c>
      <c r="D30" s="162" t="s">
        <v>131</v>
      </c>
      <c r="E30" s="169">
        <v>50</v>
      </c>
      <c r="F30" s="172"/>
      <c r="G30" s="173">
        <f t="shared" si="0"/>
        <v>0</v>
      </c>
      <c r="H30" s="172"/>
      <c r="I30" s="173">
        <f t="shared" si="1"/>
        <v>0</v>
      </c>
      <c r="J30" s="172"/>
      <c r="K30" s="173">
        <f t="shared" si="2"/>
        <v>0</v>
      </c>
      <c r="L30" s="173">
        <v>21</v>
      </c>
      <c r="M30" s="173">
        <f t="shared" si="3"/>
        <v>0</v>
      </c>
      <c r="N30" s="163">
        <v>6.9999999999999994E-5</v>
      </c>
      <c r="O30" s="163">
        <f t="shared" si="4"/>
        <v>3.5000000000000001E-3</v>
      </c>
      <c r="P30" s="163">
        <v>0</v>
      </c>
      <c r="Q30" s="163">
        <f t="shared" si="5"/>
        <v>0</v>
      </c>
      <c r="R30" s="163"/>
      <c r="S30" s="163"/>
      <c r="T30" s="164">
        <v>4.6670000000000003E-2</v>
      </c>
      <c r="U30" s="163">
        <f t="shared" si="6"/>
        <v>2.33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103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>
        <v>17</v>
      </c>
      <c r="B31" s="160" t="s">
        <v>143</v>
      </c>
      <c r="C31" s="194" t="s">
        <v>144</v>
      </c>
      <c r="D31" s="162" t="s">
        <v>108</v>
      </c>
      <c r="E31" s="169">
        <v>1</v>
      </c>
      <c r="F31" s="172"/>
      <c r="G31" s="173">
        <f t="shared" si="0"/>
        <v>0</v>
      </c>
      <c r="H31" s="172"/>
      <c r="I31" s="173">
        <f t="shared" si="1"/>
        <v>0</v>
      </c>
      <c r="J31" s="172"/>
      <c r="K31" s="173">
        <f t="shared" si="2"/>
        <v>0</v>
      </c>
      <c r="L31" s="173">
        <v>21</v>
      </c>
      <c r="M31" s="173">
        <f t="shared" si="3"/>
        <v>0</v>
      </c>
      <c r="N31" s="163">
        <v>0</v>
      </c>
      <c r="O31" s="163">
        <f t="shared" si="4"/>
        <v>0</v>
      </c>
      <c r="P31" s="163">
        <v>0</v>
      </c>
      <c r="Q31" s="163">
        <f t="shared" si="5"/>
        <v>0</v>
      </c>
      <c r="R31" s="163"/>
      <c r="S31" s="163"/>
      <c r="T31" s="164">
        <v>0.18967000000000001</v>
      </c>
      <c r="U31" s="163">
        <f t="shared" si="6"/>
        <v>0.19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103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18</v>
      </c>
      <c r="B32" s="160" t="s">
        <v>145</v>
      </c>
      <c r="C32" s="194" t="s">
        <v>146</v>
      </c>
      <c r="D32" s="162" t="s">
        <v>108</v>
      </c>
      <c r="E32" s="169">
        <v>1</v>
      </c>
      <c r="F32" s="172"/>
      <c r="G32" s="173">
        <f t="shared" si="0"/>
        <v>0</v>
      </c>
      <c r="H32" s="172"/>
      <c r="I32" s="173">
        <f t="shared" si="1"/>
        <v>0</v>
      </c>
      <c r="J32" s="172"/>
      <c r="K32" s="173">
        <f t="shared" si="2"/>
        <v>0</v>
      </c>
      <c r="L32" s="173">
        <v>21</v>
      </c>
      <c r="M32" s="173">
        <f t="shared" si="3"/>
        <v>0</v>
      </c>
      <c r="N32" s="163">
        <v>1.8000000000000001E-4</v>
      </c>
      <c r="O32" s="163">
        <f t="shared" si="4"/>
        <v>1.8000000000000001E-4</v>
      </c>
      <c r="P32" s="163">
        <v>0</v>
      </c>
      <c r="Q32" s="163">
        <f t="shared" si="5"/>
        <v>0</v>
      </c>
      <c r="R32" s="163"/>
      <c r="S32" s="163"/>
      <c r="T32" s="164">
        <v>0</v>
      </c>
      <c r="U32" s="163">
        <f t="shared" si="6"/>
        <v>0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113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>
        <v>19</v>
      </c>
      <c r="B33" s="160" t="s">
        <v>147</v>
      </c>
      <c r="C33" s="194" t="s">
        <v>148</v>
      </c>
      <c r="D33" s="162" t="s">
        <v>108</v>
      </c>
      <c r="E33" s="169">
        <v>250</v>
      </c>
      <c r="F33" s="172"/>
      <c r="G33" s="173">
        <f t="shared" si="0"/>
        <v>0</v>
      </c>
      <c r="H33" s="172"/>
      <c r="I33" s="173">
        <f t="shared" si="1"/>
        <v>0</v>
      </c>
      <c r="J33" s="172"/>
      <c r="K33" s="173">
        <f t="shared" si="2"/>
        <v>0</v>
      </c>
      <c r="L33" s="173">
        <v>21</v>
      </c>
      <c r="M33" s="173">
        <f t="shared" si="3"/>
        <v>0</v>
      </c>
      <c r="N33" s="163">
        <v>0</v>
      </c>
      <c r="O33" s="163">
        <f t="shared" si="4"/>
        <v>0</v>
      </c>
      <c r="P33" s="163">
        <v>0</v>
      </c>
      <c r="Q33" s="163">
        <f t="shared" si="5"/>
        <v>0</v>
      </c>
      <c r="R33" s="163"/>
      <c r="S33" s="163"/>
      <c r="T33" s="164">
        <v>5.0500000000000003E-2</v>
      </c>
      <c r="U33" s="163">
        <f t="shared" si="6"/>
        <v>12.63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103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20</v>
      </c>
      <c r="B34" s="160" t="s">
        <v>149</v>
      </c>
      <c r="C34" s="194" t="s">
        <v>150</v>
      </c>
      <c r="D34" s="162" t="s">
        <v>108</v>
      </c>
      <c r="E34" s="169">
        <v>4</v>
      </c>
      <c r="F34" s="172"/>
      <c r="G34" s="173">
        <f t="shared" si="0"/>
        <v>0</v>
      </c>
      <c r="H34" s="172"/>
      <c r="I34" s="173">
        <f t="shared" si="1"/>
        <v>0</v>
      </c>
      <c r="J34" s="172"/>
      <c r="K34" s="173">
        <f t="shared" si="2"/>
        <v>0</v>
      </c>
      <c r="L34" s="173">
        <v>21</v>
      </c>
      <c r="M34" s="173">
        <f t="shared" si="3"/>
        <v>0</v>
      </c>
      <c r="N34" s="163">
        <v>0</v>
      </c>
      <c r="O34" s="163">
        <f t="shared" si="4"/>
        <v>0</v>
      </c>
      <c r="P34" s="163">
        <v>0</v>
      </c>
      <c r="Q34" s="163">
        <f t="shared" si="5"/>
        <v>0</v>
      </c>
      <c r="R34" s="163"/>
      <c r="S34" s="163"/>
      <c r="T34" s="164">
        <v>5.0500000000000003E-2</v>
      </c>
      <c r="U34" s="163">
        <f t="shared" si="6"/>
        <v>0.2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103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x14ac:dyDescent="0.2">
      <c r="A35" s="155" t="s">
        <v>98</v>
      </c>
      <c r="B35" s="161" t="s">
        <v>67</v>
      </c>
      <c r="C35" s="196" t="s">
        <v>68</v>
      </c>
      <c r="D35" s="166"/>
      <c r="E35" s="171"/>
      <c r="F35" s="174"/>
      <c r="G35" s="174">
        <f>SUMIF(AE36:AE57,"&lt;&gt;NOR",G36:G57)</f>
        <v>0</v>
      </c>
      <c r="H35" s="174"/>
      <c r="I35" s="174">
        <f>SUM(I36:I57)</f>
        <v>0</v>
      </c>
      <c r="J35" s="174"/>
      <c r="K35" s="174">
        <f>SUM(K36:K57)</f>
        <v>0</v>
      </c>
      <c r="L35" s="174"/>
      <c r="M35" s="174">
        <f>SUM(M36:M57)</f>
        <v>0</v>
      </c>
      <c r="N35" s="167"/>
      <c r="O35" s="167">
        <f>SUM(O36:O57)</f>
        <v>16.312390000000004</v>
      </c>
      <c r="P35" s="167"/>
      <c r="Q35" s="167">
        <f>SUM(Q36:Q57)</f>
        <v>0</v>
      </c>
      <c r="R35" s="167"/>
      <c r="S35" s="167"/>
      <c r="T35" s="168"/>
      <c r="U35" s="167">
        <f>SUM(U36:U57)</f>
        <v>305.12</v>
      </c>
      <c r="AE35" t="s">
        <v>99</v>
      </c>
    </row>
    <row r="36" spans="1:60" outlineLevel="1" x14ac:dyDescent="0.2">
      <c r="A36" s="154">
        <v>21</v>
      </c>
      <c r="B36" s="160" t="s">
        <v>149</v>
      </c>
      <c r="C36" s="194" t="s">
        <v>151</v>
      </c>
      <c r="D36" s="162" t="s">
        <v>131</v>
      </c>
      <c r="E36" s="169">
        <v>925</v>
      </c>
      <c r="F36" s="172"/>
      <c r="G36" s="173">
        <f t="shared" ref="G36:G50" si="7">ROUND(E36*F36,2)</f>
        <v>0</v>
      </c>
      <c r="H36" s="172"/>
      <c r="I36" s="173">
        <f t="shared" ref="I36:I50" si="8">ROUND(E36*H36,2)</f>
        <v>0</v>
      </c>
      <c r="J36" s="172"/>
      <c r="K36" s="173">
        <f t="shared" ref="K36:K50" si="9">ROUND(E36*J36,2)</f>
        <v>0</v>
      </c>
      <c r="L36" s="173">
        <v>21</v>
      </c>
      <c r="M36" s="173">
        <f t="shared" ref="M36:M50" si="10">G36*(1+L36/100)</f>
        <v>0</v>
      </c>
      <c r="N36" s="163">
        <v>0</v>
      </c>
      <c r="O36" s="163">
        <f t="shared" ref="O36:O50" si="11">ROUND(E36*N36,5)</f>
        <v>0</v>
      </c>
      <c r="P36" s="163">
        <v>0</v>
      </c>
      <c r="Q36" s="163">
        <f t="shared" ref="Q36:Q50" si="12">ROUND(E36*P36,5)</f>
        <v>0</v>
      </c>
      <c r="R36" s="163"/>
      <c r="S36" s="163"/>
      <c r="T36" s="164">
        <v>0.28166999999999998</v>
      </c>
      <c r="U36" s="163">
        <f t="shared" ref="U36:U50" si="13">ROUND(E36*T36,2)</f>
        <v>260.54000000000002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103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ht="22.5" outlineLevel="1" x14ac:dyDescent="0.2">
      <c r="A37" s="154">
        <v>22</v>
      </c>
      <c r="B37" s="160" t="s">
        <v>152</v>
      </c>
      <c r="C37" s="194" t="s">
        <v>153</v>
      </c>
      <c r="D37" s="162" t="s">
        <v>131</v>
      </c>
      <c r="E37" s="169">
        <v>925</v>
      </c>
      <c r="F37" s="172"/>
      <c r="G37" s="173">
        <f t="shared" si="7"/>
        <v>0</v>
      </c>
      <c r="H37" s="172"/>
      <c r="I37" s="173">
        <f t="shared" si="8"/>
        <v>0</v>
      </c>
      <c r="J37" s="172"/>
      <c r="K37" s="173">
        <f t="shared" si="9"/>
        <v>0</v>
      </c>
      <c r="L37" s="173">
        <v>21</v>
      </c>
      <c r="M37" s="173">
        <f t="shared" si="10"/>
        <v>0</v>
      </c>
      <c r="N37" s="163">
        <v>1.9000000000000001E-4</v>
      </c>
      <c r="O37" s="163">
        <f t="shared" si="11"/>
        <v>0.17574999999999999</v>
      </c>
      <c r="P37" s="163">
        <v>0</v>
      </c>
      <c r="Q37" s="163">
        <f t="shared" si="12"/>
        <v>0</v>
      </c>
      <c r="R37" s="163"/>
      <c r="S37" s="163"/>
      <c r="T37" s="164">
        <v>0</v>
      </c>
      <c r="U37" s="163">
        <f t="shared" si="13"/>
        <v>0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113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>
        <v>23</v>
      </c>
      <c r="B38" s="160" t="s">
        <v>154</v>
      </c>
      <c r="C38" s="194" t="s">
        <v>155</v>
      </c>
      <c r="D38" s="162" t="s">
        <v>108</v>
      </c>
      <c r="E38" s="169">
        <v>8</v>
      </c>
      <c r="F38" s="172"/>
      <c r="G38" s="173">
        <f t="shared" si="7"/>
        <v>0</v>
      </c>
      <c r="H38" s="172"/>
      <c r="I38" s="173">
        <f t="shared" si="8"/>
        <v>0</v>
      </c>
      <c r="J38" s="172"/>
      <c r="K38" s="173">
        <f t="shared" si="9"/>
        <v>0</v>
      </c>
      <c r="L38" s="173">
        <v>21</v>
      </c>
      <c r="M38" s="173">
        <f t="shared" si="10"/>
        <v>0</v>
      </c>
      <c r="N38" s="163">
        <v>0</v>
      </c>
      <c r="O38" s="163">
        <f t="shared" si="11"/>
        <v>0</v>
      </c>
      <c r="P38" s="163">
        <v>0</v>
      </c>
      <c r="Q38" s="163">
        <f t="shared" si="12"/>
        <v>0</v>
      </c>
      <c r="R38" s="163"/>
      <c r="S38" s="163"/>
      <c r="T38" s="164">
        <v>0.76100000000000001</v>
      </c>
      <c r="U38" s="163">
        <f t="shared" si="13"/>
        <v>6.09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103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>
        <v>24</v>
      </c>
      <c r="B39" s="160" t="s">
        <v>156</v>
      </c>
      <c r="C39" s="194" t="s">
        <v>157</v>
      </c>
      <c r="D39" s="162" t="s">
        <v>108</v>
      </c>
      <c r="E39" s="169">
        <v>8</v>
      </c>
      <c r="F39" s="172"/>
      <c r="G39" s="173">
        <f t="shared" si="7"/>
        <v>0</v>
      </c>
      <c r="H39" s="172"/>
      <c r="I39" s="173">
        <f t="shared" si="8"/>
        <v>0</v>
      </c>
      <c r="J39" s="172"/>
      <c r="K39" s="173">
        <f t="shared" si="9"/>
        <v>0</v>
      </c>
      <c r="L39" s="173">
        <v>21</v>
      </c>
      <c r="M39" s="173">
        <f t="shared" si="10"/>
        <v>0</v>
      </c>
      <c r="N39" s="163">
        <v>3.5000000000000001E-3</v>
      </c>
      <c r="O39" s="163">
        <f t="shared" si="11"/>
        <v>2.8000000000000001E-2</v>
      </c>
      <c r="P39" s="163">
        <v>0</v>
      </c>
      <c r="Q39" s="163">
        <f t="shared" si="12"/>
        <v>0</v>
      </c>
      <c r="R39" s="163"/>
      <c r="S39" s="163"/>
      <c r="T39" s="164">
        <v>0</v>
      </c>
      <c r="U39" s="163">
        <f t="shared" si="13"/>
        <v>0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113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>
        <v>25</v>
      </c>
      <c r="B40" s="160" t="s">
        <v>158</v>
      </c>
      <c r="C40" s="194" t="s">
        <v>159</v>
      </c>
      <c r="D40" s="162" t="s">
        <v>108</v>
      </c>
      <c r="E40" s="169">
        <v>1</v>
      </c>
      <c r="F40" s="172"/>
      <c r="G40" s="173">
        <f t="shared" si="7"/>
        <v>0</v>
      </c>
      <c r="H40" s="172"/>
      <c r="I40" s="173">
        <f t="shared" si="8"/>
        <v>0</v>
      </c>
      <c r="J40" s="172"/>
      <c r="K40" s="173">
        <f t="shared" si="9"/>
        <v>0</v>
      </c>
      <c r="L40" s="173">
        <v>21</v>
      </c>
      <c r="M40" s="173">
        <f t="shared" si="10"/>
        <v>0</v>
      </c>
      <c r="N40" s="163">
        <v>1.6899999999999998E-2</v>
      </c>
      <c r="O40" s="163">
        <f t="shared" si="11"/>
        <v>1.6899999999999998E-2</v>
      </c>
      <c r="P40" s="163">
        <v>0</v>
      </c>
      <c r="Q40" s="163">
        <f t="shared" si="12"/>
        <v>0</v>
      </c>
      <c r="R40" s="163"/>
      <c r="S40" s="163"/>
      <c r="T40" s="164">
        <v>0</v>
      </c>
      <c r="U40" s="163">
        <f t="shared" si="13"/>
        <v>0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103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>
        <v>26</v>
      </c>
      <c r="B41" s="160" t="s">
        <v>158</v>
      </c>
      <c r="C41" s="194" t="s">
        <v>160</v>
      </c>
      <c r="D41" s="162" t="s">
        <v>108</v>
      </c>
      <c r="E41" s="169">
        <v>1</v>
      </c>
      <c r="F41" s="172"/>
      <c r="G41" s="173">
        <f t="shared" si="7"/>
        <v>0</v>
      </c>
      <c r="H41" s="172"/>
      <c r="I41" s="173">
        <f t="shared" si="8"/>
        <v>0</v>
      </c>
      <c r="J41" s="172"/>
      <c r="K41" s="173">
        <f t="shared" si="9"/>
        <v>0</v>
      </c>
      <c r="L41" s="173">
        <v>21</v>
      </c>
      <c r="M41" s="173">
        <f t="shared" si="10"/>
        <v>0</v>
      </c>
      <c r="N41" s="163">
        <v>1.6899999999999998E-2</v>
      </c>
      <c r="O41" s="163">
        <f t="shared" si="11"/>
        <v>1.6899999999999998E-2</v>
      </c>
      <c r="P41" s="163">
        <v>0</v>
      </c>
      <c r="Q41" s="163">
        <f t="shared" si="12"/>
        <v>0</v>
      </c>
      <c r="R41" s="163"/>
      <c r="S41" s="163"/>
      <c r="T41" s="164">
        <v>0</v>
      </c>
      <c r="U41" s="163">
        <f t="shared" si="13"/>
        <v>0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113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>
        <v>27</v>
      </c>
      <c r="B42" s="160" t="s">
        <v>158</v>
      </c>
      <c r="C42" s="194" t="s">
        <v>161</v>
      </c>
      <c r="D42" s="162" t="s">
        <v>108</v>
      </c>
      <c r="E42" s="169">
        <v>2</v>
      </c>
      <c r="F42" s="172"/>
      <c r="G42" s="173">
        <f t="shared" si="7"/>
        <v>0</v>
      </c>
      <c r="H42" s="172"/>
      <c r="I42" s="173">
        <f t="shared" si="8"/>
        <v>0</v>
      </c>
      <c r="J42" s="172"/>
      <c r="K42" s="173">
        <f t="shared" si="9"/>
        <v>0</v>
      </c>
      <c r="L42" s="173">
        <v>21</v>
      </c>
      <c r="M42" s="173">
        <f t="shared" si="10"/>
        <v>0</v>
      </c>
      <c r="N42" s="163">
        <v>1.6899999999999998E-2</v>
      </c>
      <c r="O42" s="163">
        <f t="shared" si="11"/>
        <v>3.3799999999999997E-2</v>
      </c>
      <c r="P42" s="163">
        <v>0</v>
      </c>
      <c r="Q42" s="163">
        <f t="shared" si="12"/>
        <v>0</v>
      </c>
      <c r="R42" s="163"/>
      <c r="S42" s="163"/>
      <c r="T42" s="164">
        <v>0</v>
      </c>
      <c r="U42" s="163">
        <f t="shared" si="13"/>
        <v>0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103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>
        <v>28</v>
      </c>
      <c r="B43" s="160" t="s">
        <v>158</v>
      </c>
      <c r="C43" s="194" t="s">
        <v>162</v>
      </c>
      <c r="D43" s="162" t="s">
        <v>108</v>
      </c>
      <c r="E43" s="169">
        <v>2</v>
      </c>
      <c r="F43" s="172"/>
      <c r="G43" s="173">
        <f t="shared" si="7"/>
        <v>0</v>
      </c>
      <c r="H43" s="172"/>
      <c r="I43" s="173">
        <f t="shared" si="8"/>
        <v>0</v>
      </c>
      <c r="J43" s="172"/>
      <c r="K43" s="173">
        <f t="shared" si="9"/>
        <v>0</v>
      </c>
      <c r="L43" s="173">
        <v>21</v>
      </c>
      <c r="M43" s="173">
        <f t="shared" si="10"/>
        <v>0</v>
      </c>
      <c r="N43" s="163">
        <v>1.6899999999999998E-2</v>
      </c>
      <c r="O43" s="163">
        <f t="shared" si="11"/>
        <v>3.3799999999999997E-2</v>
      </c>
      <c r="P43" s="163">
        <v>0</v>
      </c>
      <c r="Q43" s="163">
        <f t="shared" si="12"/>
        <v>0</v>
      </c>
      <c r="R43" s="163"/>
      <c r="S43" s="163"/>
      <c r="T43" s="164">
        <v>0</v>
      </c>
      <c r="U43" s="163">
        <f t="shared" si="13"/>
        <v>0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113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>
        <v>29</v>
      </c>
      <c r="B44" s="160" t="s">
        <v>158</v>
      </c>
      <c r="C44" s="194" t="s">
        <v>163</v>
      </c>
      <c r="D44" s="162" t="s">
        <v>131</v>
      </c>
      <c r="E44" s="169">
        <v>925</v>
      </c>
      <c r="F44" s="172"/>
      <c r="G44" s="173">
        <f t="shared" si="7"/>
        <v>0</v>
      </c>
      <c r="H44" s="172"/>
      <c r="I44" s="173">
        <f t="shared" si="8"/>
        <v>0</v>
      </c>
      <c r="J44" s="172"/>
      <c r="K44" s="173">
        <f t="shared" si="9"/>
        <v>0</v>
      </c>
      <c r="L44" s="173">
        <v>21</v>
      </c>
      <c r="M44" s="173">
        <f t="shared" si="10"/>
        <v>0</v>
      </c>
      <c r="N44" s="163">
        <v>1.6899999999999998E-2</v>
      </c>
      <c r="O44" s="163">
        <f t="shared" si="11"/>
        <v>15.6325</v>
      </c>
      <c r="P44" s="163">
        <v>0</v>
      </c>
      <c r="Q44" s="163">
        <f t="shared" si="12"/>
        <v>0</v>
      </c>
      <c r="R44" s="163"/>
      <c r="S44" s="163"/>
      <c r="T44" s="164">
        <v>0</v>
      </c>
      <c r="U44" s="163">
        <f t="shared" si="13"/>
        <v>0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113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>
        <v>30</v>
      </c>
      <c r="B45" s="160" t="s">
        <v>164</v>
      </c>
      <c r="C45" s="194" t="s">
        <v>165</v>
      </c>
      <c r="D45" s="162" t="s">
        <v>131</v>
      </c>
      <c r="E45" s="169">
        <v>925</v>
      </c>
      <c r="F45" s="172"/>
      <c r="G45" s="173">
        <f t="shared" si="7"/>
        <v>0</v>
      </c>
      <c r="H45" s="172"/>
      <c r="I45" s="173">
        <f t="shared" si="8"/>
        <v>0</v>
      </c>
      <c r="J45" s="172"/>
      <c r="K45" s="173">
        <f t="shared" si="9"/>
        <v>0</v>
      </c>
      <c r="L45" s="173">
        <v>21</v>
      </c>
      <c r="M45" s="173">
        <f t="shared" si="10"/>
        <v>0</v>
      </c>
      <c r="N45" s="163">
        <v>0</v>
      </c>
      <c r="O45" s="163">
        <f t="shared" si="11"/>
        <v>0</v>
      </c>
      <c r="P45" s="163">
        <v>0</v>
      </c>
      <c r="Q45" s="163">
        <f t="shared" si="12"/>
        <v>0</v>
      </c>
      <c r="R45" s="163"/>
      <c r="S45" s="163"/>
      <c r="T45" s="164">
        <v>3.5999999999999997E-2</v>
      </c>
      <c r="U45" s="163">
        <f t="shared" si="13"/>
        <v>33.299999999999997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103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31</v>
      </c>
      <c r="B46" s="160" t="s">
        <v>158</v>
      </c>
      <c r="C46" s="194" t="s">
        <v>166</v>
      </c>
      <c r="D46" s="162" t="s">
        <v>140</v>
      </c>
      <c r="E46" s="169">
        <v>7</v>
      </c>
      <c r="F46" s="172"/>
      <c r="G46" s="173">
        <f t="shared" si="7"/>
        <v>0</v>
      </c>
      <c r="H46" s="172"/>
      <c r="I46" s="173">
        <f t="shared" si="8"/>
        <v>0</v>
      </c>
      <c r="J46" s="172"/>
      <c r="K46" s="173">
        <f t="shared" si="9"/>
        <v>0</v>
      </c>
      <c r="L46" s="173">
        <v>21</v>
      </c>
      <c r="M46" s="173">
        <f t="shared" si="10"/>
        <v>0</v>
      </c>
      <c r="N46" s="163">
        <v>1.6899999999999998E-2</v>
      </c>
      <c r="O46" s="163">
        <f t="shared" si="11"/>
        <v>0.1183</v>
      </c>
      <c r="P46" s="163">
        <v>0</v>
      </c>
      <c r="Q46" s="163">
        <f t="shared" si="12"/>
        <v>0</v>
      </c>
      <c r="R46" s="163"/>
      <c r="S46" s="163"/>
      <c r="T46" s="164">
        <v>0</v>
      </c>
      <c r="U46" s="163">
        <f t="shared" si="13"/>
        <v>0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103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22.5" outlineLevel="1" x14ac:dyDescent="0.2">
      <c r="A47" s="154">
        <v>32</v>
      </c>
      <c r="B47" s="160" t="s">
        <v>158</v>
      </c>
      <c r="C47" s="194" t="s">
        <v>167</v>
      </c>
      <c r="D47" s="162" t="s">
        <v>140</v>
      </c>
      <c r="E47" s="169">
        <v>7</v>
      </c>
      <c r="F47" s="172"/>
      <c r="G47" s="173">
        <f t="shared" si="7"/>
        <v>0</v>
      </c>
      <c r="H47" s="172"/>
      <c r="I47" s="173">
        <f t="shared" si="8"/>
        <v>0</v>
      </c>
      <c r="J47" s="172"/>
      <c r="K47" s="173">
        <f t="shared" si="9"/>
        <v>0</v>
      </c>
      <c r="L47" s="173">
        <v>21</v>
      </c>
      <c r="M47" s="173">
        <f t="shared" si="10"/>
        <v>0</v>
      </c>
      <c r="N47" s="163">
        <v>1.6899999999999998E-2</v>
      </c>
      <c r="O47" s="163">
        <f t="shared" si="11"/>
        <v>0.1183</v>
      </c>
      <c r="P47" s="163">
        <v>0</v>
      </c>
      <c r="Q47" s="163">
        <f t="shared" si="12"/>
        <v>0</v>
      </c>
      <c r="R47" s="163"/>
      <c r="S47" s="163"/>
      <c r="T47" s="164">
        <v>0</v>
      </c>
      <c r="U47" s="163">
        <f t="shared" si="13"/>
        <v>0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113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 x14ac:dyDescent="0.2">
      <c r="A48" s="154">
        <v>33</v>
      </c>
      <c r="B48" s="160" t="s">
        <v>158</v>
      </c>
      <c r="C48" s="194" t="s">
        <v>168</v>
      </c>
      <c r="D48" s="162" t="s">
        <v>140</v>
      </c>
      <c r="E48" s="169">
        <v>7</v>
      </c>
      <c r="F48" s="172"/>
      <c r="G48" s="173">
        <f t="shared" si="7"/>
        <v>0</v>
      </c>
      <c r="H48" s="172"/>
      <c r="I48" s="173">
        <f t="shared" si="8"/>
        <v>0</v>
      </c>
      <c r="J48" s="172"/>
      <c r="K48" s="173">
        <f t="shared" si="9"/>
        <v>0</v>
      </c>
      <c r="L48" s="173">
        <v>21</v>
      </c>
      <c r="M48" s="173">
        <f t="shared" si="10"/>
        <v>0</v>
      </c>
      <c r="N48" s="163">
        <v>1.6899999999999998E-2</v>
      </c>
      <c r="O48" s="163">
        <f t="shared" si="11"/>
        <v>0.1183</v>
      </c>
      <c r="P48" s="163">
        <v>0</v>
      </c>
      <c r="Q48" s="163">
        <f t="shared" si="12"/>
        <v>0</v>
      </c>
      <c r="R48" s="163"/>
      <c r="S48" s="163"/>
      <c r="T48" s="164">
        <v>0</v>
      </c>
      <c r="U48" s="163">
        <f t="shared" si="13"/>
        <v>0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103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54">
        <v>34</v>
      </c>
      <c r="B49" s="160" t="s">
        <v>158</v>
      </c>
      <c r="C49" s="194" t="s">
        <v>169</v>
      </c>
      <c r="D49" s="162" t="s">
        <v>140</v>
      </c>
      <c r="E49" s="169">
        <v>1</v>
      </c>
      <c r="F49" s="172"/>
      <c r="G49" s="173">
        <f t="shared" si="7"/>
        <v>0</v>
      </c>
      <c r="H49" s="172"/>
      <c r="I49" s="173">
        <f t="shared" si="8"/>
        <v>0</v>
      </c>
      <c r="J49" s="172"/>
      <c r="K49" s="173">
        <f t="shared" si="9"/>
        <v>0</v>
      </c>
      <c r="L49" s="173">
        <v>21</v>
      </c>
      <c r="M49" s="173">
        <f t="shared" si="10"/>
        <v>0</v>
      </c>
      <c r="N49" s="163">
        <v>1.6899999999999998E-2</v>
      </c>
      <c r="O49" s="163">
        <f t="shared" si="11"/>
        <v>1.6899999999999998E-2</v>
      </c>
      <c r="P49" s="163">
        <v>0</v>
      </c>
      <c r="Q49" s="163">
        <f t="shared" si="12"/>
        <v>0</v>
      </c>
      <c r="R49" s="163"/>
      <c r="S49" s="163"/>
      <c r="T49" s="164">
        <v>0</v>
      </c>
      <c r="U49" s="163">
        <f t="shared" si="13"/>
        <v>0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113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>
        <v>35</v>
      </c>
      <c r="B50" s="160" t="s">
        <v>170</v>
      </c>
      <c r="C50" s="194" t="s">
        <v>171</v>
      </c>
      <c r="D50" s="162" t="s">
        <v>131</v>
      </c>
      <c r="E50" s="169">
        <v>96</v>
      </c>
      <c r="F50" s="172"/>
      <c r="G50" s="173">
        <f t="shared" si="7"/>
        <v>0</v>
      </c>
      <c r="H50" s="172"/>
      <c r="I50" s="173">
        <f t="shared" si="8"/>
        <v>0</v>
      </c>
      <c r="J50" s="172"/>
      <c r="K50" s="173">
        <f t="shared" si="9"/>
        <v>0</v>
      </c>
      <c r="L50" s="173">
        <v>21</v>
      </c>
      <c r="M50" s="173">
        <f t="shared" si="10"/>
        <v>0</v>
      </c>
      <c r="N50" s="163">
        <v>0</v>
      </c>
      <c r="O50" s="163">
        <f t="shared" si="11"/>
        <v>0</v>
      </c>
      <c r="P50" s="163">
        <v>0</v>
      </c>
      <c r="Q50" s="163">
        <f t="shared" si="12"/>
        <v>0</v>
      </c>
      <c r="R50" s="163"/>
      <c r="S50" s="163"/>
      <c r="T50" s="164">
        <v>3.5999999999999997E-2</v>
      </c>
      <c r="U50" s="163">
        <f t="shared" si="13"/>
        <v>3.46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103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/>
      <c r="B51" s="160"/>
      <c r="C51" s="195" t="s">
        <v>172</v>
      </c>
      <c r="D51" s="165"/>
      <c r="E51" s="170">
        <v>48</v>
      </c>
      <c r="F51" s="173"/>
      <c r="G51" s="173"/>
      <c r="H51" s="173"/>
      <c r="I51" s="173"/>
      <c r="J51" s="173"/>
      <c r="K51" s="173"/>
      <c r="L51" s="173"/>
      <c r="M51" s="173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105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/>
      <c r="B52" s="160"/>
      <c r="C52" s="195" t="s">
        <v>173</v>
      </c>
      <c r="D52" s="165"/>
      <c r="E52" s="170">
        <v>48</v>
      </c>
      <c r="F52" s="173"/>
      <c r="G52" s="173"/>
      <c r="H52" s="173"/>
      <c r="I52" s="173"/>
      <c r="J52" s="173"/>
      <c r="K52" s="173"/>
      <c r="L52" s="173"/>
      <c r="M52" s="173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105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>
        <v>36</v>
      </c>
      <c r="B53" s="160" t="s">
        <v>149</v>
      </c>
      <c r="C53" s="194" t="s">
        <v>174</v>
      </c>
      <c r="D53" s="162" t="s">
        <v>131</v>
      </c>
      <c r="E53" s="169">
        <v>48</v>
      </c>
      <c r="F53" s="172"/>
      <c r="G53" s="173">
        <f>ROUND(E53*F53,2)</f>
        <v>0</v>
      </c>
      <c r="H53" s="172"/>
      <c r="I53" s="173">
        <f>ROUND(E53*H53,2)</f>
        <v>0</v>
      </c>
      <c r="J53" s="172"/>
      <c r="K53" s="173">
        <f>ROUND(E53*J53,2)</f>
        <v>0</v>
      </c>
      <c r="L53" s="173">
        <v>21</v>
      </c>
      <c r="M53" s="173">
        <f>G53*(1+L53/100)</f>
        <v>0</v>
      </c>
      <c r="N53" s="163">
        <v>0</v>
      </c>
      <c r="O53" s="163">
        <f>ROUND(E53*N53,5)</f>
        <v>0</v>
      </c>
      <c r="P53" s="163">
        <v>0</v>
      </c>
      <c r="Q53" s="163">
        <f>ROUND(E53*P53,5)</f>
        <v>0</v>
      </c>
      <c r="R53" s="163"/>
      <c r="S53" s="163"/>
      <c r="T53" s="164">
        <v>3.5999999999999997E-2</v>
      </c>
      <c r="U53" s="163">
        <f>ROUND(E53*T53,2)</f>
        <v>1.73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113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0"/>
      <c r="C54" s="195" t="s">
        <v>175</v>
      </c>
      <c r="D54" s="165"/>
      <c r="E54" s="170">
        <v>48</v>
      </c>
      <c r="F54" s="173"/>
      <c r="G54" s="173"/>
      <c r="H54" s="173"/>
      <c r="I54" s="173"/>
      <c r="J54" s="173"/>
      <c r="K54" s="173"/>
      <c r="L54" s="173"/>
      <c r="M54" s="173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105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22.5" outlineLevel="1" x14ac:dyDescent="0.2">
      <c r="A55" s="154">
        <v>37</v>
      </c>
      <c r="B55" s="160" t="s">
        <v>176</v>
      </c>
      <c r="C55" s="194" t="s">
        <v>177</v>
      </c>
      <c r="D55" s="162" t="s">
        <v>131</v>
      </c>
      <c r="E55" s="169">
        <v>48</v>
      </c>
      <c r="F55" s="172"/>
      <c r="G55" s="173">
        <f>ROUND(E55*F55,2)</f>
        <v>0</v>
      </c>
      <c r="H55" s="172"/>
      <c r="I55" s="173">
        <f>ROUND(E55*H55,2)</f>
        <v>0</v>
      </c>
      <c r="J55" s="172"/>
      <c r="K55" s="173">
        <f>ROUND(E55*J55,2)</f>
        <v>0</v>
      </c>
      <c r="L55" s="173">
        <v>21</v>
      </c>
      <c r="M55" s="173">
        <f>G55*(1+L55/100)</f>
        <v>0</v>
      </c>
      <c r="N55" s="163">
        <v>6.0000000000000002E-5</v>
      </c>
      <c r="O55" s="163">
        <f>ROUND(E55*N55,5)</f>
        <v>2.8800000000000002E-3</v>
      </c>
      <c r="P55" s="163">
        <v>0</v>
      </c>
      <c r="Q55" s="163">
        <f>ROUND(E55*P55,5)</f>
        <v>0</v>
      </c>
      <c r="R55" s="163"/>
      <c r="S55" s="163"/>
      <c r="T55" s="164">
        <v>0</v>
      </c>
      <c r="U55" s="163">
        <f>ROUND(E55*T55,2)</f>
        <v>0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113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/>
      <c r="B56" s="160"/>
      <c r="C56" s="195" t="s">
        <v>175</v>
      </c>
      <c r="D56" s="165"/>
      <c r="E56" s="170">
        <v>48</v>
      </c>
      <c r="F56" s="173"/>
      <c r="G56" s="173"/>
      <c r="H56" s="173"/>
      <c r="I56" s="173"/>
      <c r="J56" s="173"/>
      <c r="K56" s="173"/>
      <c r="L56" s="173"/>
      <c r="M56" s="173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105</v>
      </c>
      <c r="AF56" s="153">
        <v>0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>
        <v>38</v>
      </c>
      <c r="B57" s="160" t="s">
        <v>158</v>
      </c>
      <c r="C57" s="194" t="s">
        <v>178</v>
      </c>
      <c r="D57" s="162" t="s">
        <v>121</v>
      </c>
      <c r="E57" s="169">
        <v>1</v>
      </c>
      <c r="F57" s="172"/>
      <c r="G57" s="173">
        <f>ROUND(E57*F57,2)</f>
        <v>0</v>
      </c>
      <c r="H57" s="172"/>
      <c r="I57" s="173">
        <f>ROUND(E57*H57,2)</f>
        <v>0</v>
      </c>
      <c r="J57" s="172"/>
      <c r="K57" s="173">
        <f>ROUND(E57*J57,2)</f>
        <v>0</v>
      </c>
      <c r="L57" s="173">
        <v>21</v>
      </c>
      <c r="M57" s="173">
        <f>G57*(1+L57/100)</f>
        <v>0</v>
      </c>
      <c r="N57" s="163">
        <v>6.0000000000000002E-5</v>
      </c>
      <c r="O57" s="163">
        <f>ROUND(E57*N57,5)</f>
        <v>6.0000000000000002E-5</v>
      </c>
      <c r="P57" s="163">
        <v>0</v>
      </c>
      <c r="Q57" s="163">
        <f>ROUND(E57*P57,5)</f>
        <v>0</v>
      </c>
      <c r="R57" s="163"/>
      <c r="S57" s="163"/>
      <c r="T57" s="164">
        <v>0</v>
      </c>
      <c r="U57" s="163">
        <f>ROUND(E57*T57,2)</f>
        <v>0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113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x14ac:dyDescent="0.2">
      <c r="A58" s="155" t="s">
        <v>98</v>
      </c>
      <c r="B58" s="161" t="s">
        <v>69</v>
      </c>
      <c r="C58" s="196" t="s">
        <v>70</v>
      </c>
      <c r="D58" s="166"/>
      <c r="E58" s="171"/>
      <c r="F58" s="174"/>
      <c r="G58" s="174">
        <f>SUMIF(AE59:AE65,"&lt;&gt;NOR",G59:G65)</f>
        <v>0</v>
      </c>
      <c r="H58" s="174"/>
      <c r="I58" s="174">
        <f>SUM(I59:I65)</f>
        <v>0</v>
      </c>
      <c r="J58" s="174"/>
      <c r="K58" s="174">
        <f>SUM(K59:K65)</f>
        <v>0</v>
      </c>
      <c r="L58" s="174"/>
      <c r="M58" s="174">
        <f>SUM(M59:M65)</f>
        <v>0</v>
      </c>
      <c r="N58" s="167"/>
      <c r="O58" s="167">
        <f>SUM(O59:O65)</f>
        <v>22.078900000000001</v>
      </c>
      <c r="P58" s="167"/>
      <c r="Q58" s="167">
        <f>SUM(Q59:Q65)</f>
        <v>0</v>
      </c>
      <c r="R58" s="167"/>
      <c r="S58" s="167"/>
      <c r="T58" s="168"/>
      <c r="U58" s="167">
        <f>SUM(U59:U65)</f>
        <v>43.52000000000001</v>
      </c>
      <c r="AE58" t="s">
        <v>99</v>
      </c>
    </row>
    <row r="59" spans="1:60" ht="22.5" outlineLevel="1" x14ac:dyDescent="0.2">
      <c r="A59" s="154">
        <v>39</v>
      </c>
      <c r="B59" s="160" t="s">
        <v>179</v>
      </c>
      <c r="C59" s="194" t="s">
        <v>180</v>
      </c>
      <c r="D59" s="162" t="s">
        <v>131</v>
      </c>
      <c r="E59" s="169">
        <v>150</v>
      </c>
      <c r="F59" s="172"/>
      <c r="G59" s="173">
        <f>ROUND(E59*F59,2)</f>
        <v>0</v>
      </c>
      <c r="H59" s="172"/>
      <c r="I59" s="173">
        <f>ROUND(E59*H59,2)</f>
        <v>0</v>
      </c>
      <c r="J59" s="172"/>
      <c r="K59" s="173">
        <f>ROUND(E59*J59,2)</f>
        <v>0</v>
      </c>
      <c r="L59" s="173">
        <v>21</v>
      </c>
      <c r="M59" s="173">
        <f>G59*(1+L59/100)</f>
        <v>0</v>
      </c>
      <c r="N59" s="163">
        <v>0.14699999999999999</v>
      </c>
      <c r="O59" s="163">
        <f>ROUND(E59*N59,5)</f>
        <v>22.05</v>
      </c>
      <c r="P59" s="163">
        <v>0</v>
      </c>
      <c r="Q59" s="163">
        <f>ROUND(E59*P59,5)</f>
        <v>0</v>
      </c>
      <c r="R59" s="163"/>
      <c r="S59" s="163"/>
      <c r="T59" s="164">
        <v>5.9799999999999999E-2</v>
      </c>
      <c r="U59" s="163">
        <f>ROUND(E59*T59,2)</f>
        <v>8.9700000000000006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103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/>
      <c r="B60" s="160"/>
      <c r="C60" s="195" t="s">
        <v>181</v>
      </c>
      <c r="D60" s="165"/>
      <c r="E60" s="170">
        <v>150</v>
      </c>
      <c r="F60" s="173"/>
      <c r="G60" s="173"/>
      <c r="H60" s="173"/>
      <c r="I60" s="173"/>
      <c r="J60" s="173"/>
      <c r="K60" s="173"/>
      <c r="L60" s="173"/>
      <c r="M60" s="173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105</v>
      </c>
      <c r="AF60" s="153">
        <v>0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>
        <v>40</v>
      </c>
      <c r="B61" s="160" t="s">
        <v>182</v>
      </c>
      <c r="C61" s="194" t="s">
        <v>183</v>
      </c>
      <c r="D61" s="162" t="s">
        <v>131</v>
      </c>
      <c r="E61" s="169">
        <v>150</v>
      </c>
      <c r="F61" s="172"/>
      <c r="G61" s="173">
        <f>ROUND(E61*F61,2)</f>
        <v>0</v>
      </c>
      <c r="H61" s="172"/>
      <c r="I61" s="173">
        <f>ROUND(E61*H61,2)</f>
        <v>0</v>
      </c>
      <c r="J61" s="172"/>
      <c r="K61" s="173">
        <f>ROUND(E61*J61,2)</f>
        <v>0</v>
      </c>
      <c r="L61" s="173">
        <v>21</v>
      </c>
      <c r="M61" s="173">
        <f>G61*(1+L61/100)</f>
        <v>0</v>
      </c>
      <c r="N61" s="163">
        <v>6.0000000000000002E-5</v>
      </c>
      <c r="O61" s="163">
        <f>ROUND(E61*N61,5)</f>
        <v>8.9999999999999993E-3</v>
      </c>
      <c r="P61" s="163">
        <v>0</v>
      </c>
      <c r="Q61" s="163">
        <f>ROUND(E61*P61,5)</f>
        <v>0</v>
      </c>
      <c r="R61" s="163"/>
      <c r="S61" s="163"/>
      <c r="T61" s="164">
        <v>2.5999999999999999E-2</v>
      </c>
      <c r="U61" s="163">
        <f>ROUND(E61*T61,2)</f>
        <v>3.9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103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>
        <v>41</v>
      </c>
      <c r="B62" s="160" t="s">
        <v>184</v>
      </c>
      <c r="C62" s="194" t="s">
        <v>185</v>
      </c>
      <c r="D62" s="162" t="s">
        <v>131</v>
      </c>
      <c r="E62" s="169">
        <v>150</v>
      </c>
      <c r="F62" s="172"/>
      <c r="G62" s="173">
        <f>ROUND(E62*F62,2)</f>
        <v>0</v>
      </c>
      <c r="H62" s="172"/>
      <c r="I62" s="173">
        <f>ROUND(E62*H62,2)</f>
        <v>0</v>
      </c>
      <c r="J62" s="172"/>
      <c r="K62" s="173">
        <f>ROUND(E62*J62,2)</f>
        <v>0</v>
      </c>
      <c r="L62" s="173">
        <v>21</v>
      </c>
      <c r="M62" s="173">
        <f>G62*(1+L62/100)</f>
        <v>0</v>
      </c>
      <c r="N62" s="163">
        <v>0</v>
      </c>
      <c r="O62" s="163">
        <f>ROUND(E62*N62,5)</f>
        <v>0</v>
      </c>
      <c r="P62" s="163">
        <v>0</v>
      </c>
      <c r="Q62" s="163">
        <f>ROUND(E62*P62,5)</f>
        <v>0</v>
      </c>
      <c r="R62" s="163"/>
      <c r="S62" s="163"/>
      <c r="T62" s="164">
        <v>0.15110000000000001</v>
      </c>
      <c r="U62" s="163">
        <f>ROUND(E62*T62,2)</f>
        <v>22.67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103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ht="22.5" outlineLevel="1" x14ac:dyDescent="0.2">
      <c r="A63" s="154">
        <v>42</v>
      </c>
      <c r="B63" s="160" t="s">
        <v>186</v>
      </c>
      <c r="C63" s="194" t="s">
        <v>187</v>
      </c>
      <c r="D63" s="162" t="s">
        <v>108</v>
      </c>
      <c r="E63" s="169">
        <v>5</v>
      </c>
      <c r="F63" s="172"/>
      <c r="G63" s="173">
        <f>ROUND(E63*F63,2)</f>
        <v>0</v>
      </c>
      <c r="H63" s="172"/>
      <c r="I63" s="173">
        <f>ROUND(E63*H63,2)</f>
        <v>0</v>
      </c>
      <c r="J63" s="172"/>
      <c r="K63" s="173">
        <f>ROUND(E63*J63,2)</f>
        <v>0</v>
      </c>
      <c r="L63" s="173">
        <v>21</v>
      </c>
      <c r="M63" s="173">
        <f>G63*(1+L63/100)</f>
        <v>0</v>
      </c>
      <c r="N63" s="163">
        <v>3.6800000000000001E-3</v>
      </c>
      <c r="O63" s="163">
        <f>ROUND(E63*N63,5)</f>
        <v>1.84E-2</v>
      </c>
      <c r="P63" s="163">
        <v>0</v>
      </c>
      <c r="Q63" s="163">
        <f>ROUND(E63*P63,5)</f>
        <v>0</v>
      </c>
      <c r="R63" s="163"/>
      <c r="S63" s="163"/>
      <c r="T63" s="164">
        <v>0.84499999999999997</v>
      </c>
      <c r="U63" s="163">
        <f>ROUND(E63*T63,2)</f>
        <v>4.2300000000000004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103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>
        <v>43</v>
      </c>
      <c r="B64" s="160" t="s">
        <v>188</v>
      </c>
      <c r="C64" s="194" t="s">
        <v>189</v>
      </c>
      <c r="D64" s="162" t="s">
        <v>190</v>
      </c>
      <c r="E64" s="169">
        <v>75</v>
      </c>
      <c r="F64" s="172"/>
      <c r="G64" s="173">
        <f>ROUND(E64*F64,2)</f>
        <v>0</v>
      </c>
      <c r="H64" s="172"/>
      <c r="I64" s="173">
        <f>ROUND(E64*H64,2)</f>
        <v>0</v>
      </c>
      <c r="J64" s="172"/>
      <c r="K64" s="173">
        <f>ROUND(E64*J64,2)</f>
        <v>0</v>
      </c>
      <c r="L64" s="173">
        <v>21</v>
      </c>
      <c r="M64" s="173">
        <f>G64*(1+L64/100)</f>
        <v>0</v>
      </c>
      <c r="N64" s="163">
        <v>2.0000000000000002E-5</v>
      </c>
      <c r="O64" s="163">
        <f>ROUND(E64*N64,5)</f>
        <v>1.5E-3</v>
      </c>
      <c r="P64" s="163">
        <v>0</v>
      </c>
      <c r="Q64" s="163">
        <f>ROUND(E64*P64,5)</f>
        <v>0</v>
      </c>
      <c r="R64" s="163"/>
      <c r="S64" s="163"/>
      <c r="T64" s="164">
        <v>0.05</v>
      </c>
      <c r="U64" s="163">
        <f>ROUND(E64*T64,2)</f>
        <v>3.75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103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83"/>
      <c r="B65" s="184"/>
      <c r="C65" s="197" t="s">
        <v>191</v>
      </c>
      <c r="D65" s="185"/>
      <c r="E65" s="186">
        <v>75</v>
      </c>
      <c r="F65" s="187"/>
      <c r="G65" s="187"/>
      <c r="H65" s="187"/>
      <c r="I65" s="187"/>
      <c r="J65" s="187"/>
      <c r="K65" s="187"/>
      <c r="L65" s="187"/>
      <c r="M65" s="187"/>
      <c r="N65" s="188"/>
      <c r="O65" s="188"/>
      <c r="P65" s="188"/>
      <c r="Q65" s="188"/>
      <c r="R65" s="188"/>
      <c r="S65" s="188"/>
      <c r="T65" s="189"/>
      <c r="U65" s="188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105</v>
      </c>
      <c r="AF65" s="153">
        <v>0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x14ac:dyDescent="0.2">
      <c r="A66" s="6"/>
      <c r="B66" s="7" t="s">
        <v>192</v>
      </c>
      <c r="C66" s="198" t="s">
        <v>192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AC66">
        <v>15</v>
      </c>
      <c r="AD66">
        <v>21</v>
      </c>
    </row>
    <row r="67" spans="1:60" x14ac:dyDescent="0.2">
      <c r="A67" s="190"/>
      <c r="B67" s="191">
        <v>26</v>
      </c>
      <c r="C67" s="199" t="s">
        <v>192</v>
      </c>
      <c r="D67" s="192"/>
      <c r="E67" s="192"/>
      <c r="F67" s="192"/>
      <c r="G67" s="193">
        <f>G8+G11+G16+G20+G24+G35+G58</f>
        <v>0</v>
      </c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AC67">
        <f>SUMIF(L7:L65,AC66,G7:G65)</f>
        <v>0</v>
      </c>
      <c r="AD67">
        <f>SUMIF(L7:L65,AD66,G7:G65)</f>
        <v>0</v>
      </c>
      <c r="AE67" t="s">
        <v>193</v>
      </c>
    </row>
    <row r="68" spans="1:60" x14ac:dyDescent="0.2">
      <c r="A68" s="6"/>
      <c r="B68" s="7" t="s">
        <v>192</v>
      </c>
      <c r="C68" s="198" t="s">
        <v>192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60" x14ac:dyDescent="0.2">
      <c r="A69" s="6"/>
      <c r="B69" s="7" t="s">
        <v>192</v>
      </c>
      <c r="C69" s="198" t="s">
        <v>192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60" x14ac:dyDescent="0.2">
      <c r="A70" s="272">
        <v>33</v>
      </c>
      <c r="B70" s="272"/>
      <c r="C70" s="273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60" x14ac:dyDescent="0.2">
      <c r="A71" s="253"/>
      <c r="B71" s="254"/>
      <c r="C71" s="255"/>
      <c r="D71" s="254"/>
      <c r="E71" s="254"/>
      <c r="F71" s="254"/>
      <c r="G71" s="25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AE71" t="s">
        <v>194</v>
      </c>
    </row>
    <row r="72" spans="1:60" x14ac:dyDescent="0.2">
      <c r="A72" s="257"/>
      <c r="B72" s="258"/>
      <c r="C72" s="259"/>
      <c r="D72" s="258"/>
      <c r="E72" s="258"/>
      <c r="F72" s="258"/>
      <c r="G72" s="260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60" x14ac:dyDescent="0.2">
      <c r="A73" s="257"/>
      <c r="B73" s="258"/>
      <c r="C73" s="259"/>
      <c r="D73" s="258"/>
      <c r="E73" s="258"/>
      <c r="F73" s="258"/>
      <c r="G73" s="260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60" x14ac:dyDescent="0.2">
      <c r="A74" s="257"/>
      <c r="B74" s="258"/>
      <c r="C74" s="259"/>
      <c r="D74" s="258"/>
      <c r="E74" s="258"/>
      <c r="F74" s="258"/>
      <c r="G74" s="260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">
      <c r="A75" s="261"/>
      <c r="B75" s="262"/>
      <c r="C75" s="263"/>
      <c r="D75" s="262"/>
      <c r="E75" s="262"/>
      <c r="F75" s="262"/>
      <c r="G75" s="264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6"/>
      <c r="B76" s="7" t="s">
        <v>192</v>
      </c>
      <c r="C76" s="198" t="s">
        <v>192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C77" s="200"/>
      <c r="AE77" t="s">
        <v>195</v>
      </c>
    </row>
  </sheetData>
  <mergeCells count="6">
    <mergeCell ref="A71:G75"/>
    <mergeCell ref="A1:G1"/>
    <mergeCell ref="C2:G2"/>
    <mergeCell ref="C3:G3"/>
    <mergeCell ref="C4:G4"/>
    <mergeCell ref="A70:C70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2014-02-28T09:52:57Z</cp:lastPrinted>
  <dcterms:created xsi:type="dcterms:W3CDTF">2009-04-08T07:15:50Z</dcterms:created>
  <dcterms:modified xsi:type="dcterms:W3CDTF">2020-05-31T17:38:43Z</dcterms:modified>
</cp:coreProperties>
</file>